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3\Compras\KELLY\PROCESSOS 2020\TOMADA DE PREÇOS PRAÇA\ANEXO XII - DOCUMENTOS PRAÇA BAIRRO SANTA RITA\"/>
    </mc:Choice>
  </mc:AlternateContent>
  <bookViews>
    <workbookView xWindow="0" yWindow="0" windowWidth="28800" windowHeight="11745"/>
  </bookViews>
  <sheets>
    <sheet name="Orçamento" sheetId="13" r:id="rId1"/>
    <sheet name="BDI" sheetId="12" r:id="rId2"/>
    <sheet name="Cronograma" sheetId="11" r:id="rId3"/>
  </sheets>
  <definedNames>
    <definedName name="_xlnm.Print_Area" localSheetId="1">BDI!$A$1:$J$46</definedName>
    <definedName name="_xlnm.Print_Area" localSheetId="2">Cronograma!$A$1:$L$41</definedName>
    <definedName name="_xlnm.Print_Area" localSheetId="0">Orçamento!$A$1:$I$55</definedName>
  </definedNames>
  <calcPr calcId="162913"/>
</workbook>
</file>

<file path=xl/calcChain.xml><?xml version="1.0" encoding="utf-8"?>
<calcChain xmlns="http://schemas.openxmlformats.org/spreadsheetml/2006/main">
  <c r="H40" i="11" l="1"/>
  <c r="F46" i="12"/>
  <c r="B31" i="11"/>
  <c r="B29" i="11"/>
  <c r="L30" i="11"/>
  <c r="B27" i="11"/>
  <c r="B25" i="11"/>
  <c r="B23" i="11"/>
  <c r="B21" i="11"/>
  <c r="F22" i="13"/>
  <c r="F21" i="13"/>
  <c r="F14" i="13" l="1"/>
  <c r="B17" i="11" l="1"/>
  <c r="A17" i="11"/>
  <c r="F23" i="13"/>
  <c r="F24" i="13" l="1"/>
  <c r="B19" i="11" l="1"/>
  <c r="B15" i="11"/>
  <c r="B13" i="11"/>
  <c r="B11" i="11"/>
  <c r="A19" i="11"/>
  <c r="A15" i="11"/>
  <c r="A13" i="11"/>
  <c r="A11" i="11"/>
  <c r="L22" i="11" l="1"/>
  <c r="L32" i="11"/>
  <c r="L28" i="11"/>
  <c r="L26" i="11"/>
  <c r="L24" i="11"/>
  <c r="L20" i="11"/>
  <c r="J12" i="12"/>
  <c r="J11" i="12"/>
  <c r="J10" i="12"/>
  <c r="J9" i="12"/>
  <c r="J8" i="12"/>
  <c r="D41" i="12" l="1"/>
  <c r="I6" i="13" s="1"/>
  <c r="D36" i="12"/>
  <c r="H40" i="13" l="1"/>
  <c r="I40" i="13" s="1"/>
  <c r="H41" i="13"/>
  <c r="I41" i="13" s="1"/>
  <c r="H43" i="13"/>
  <c r="I43" i="13" s="1"/>
  <c r="H38" i="13"/>
  <c r="I38" i="13" s="1"/>
  <c r="H22" i="13"/>
  <c r="I22" i="13" s="1"/>
  <c r="H26" i="13"/>
  <c r="I26" i="13" s="1"/>
  <c r="H14" i="13"/>
  <c r="I14" i="13" s="1"/>
  <c r="H17" i="13"/>
  <c r="I17" i="13" s="1"/>
  <c r="H13" i="13"/>
  <c r="I13" i="13" s="1"/>
  <c r="L18" i="11"/>
  <c r="L16" i="11"/>
  <c r="L14" i="11"/>
  <c r="L12" i="11"/>
  <c r="I39" i="13" l="1"/>
  <c r="F27" i="11" s="1"/>
  <c r="I25" i="13"/>
  <c r="F21" i="11" s="1"/>
  <c r="I12" i="13"/>
  <c r="H24" i="13"/>
  <c r="I24" i="13" s="1"/>
  <c r="H45" i="13"/>
  <c r="I45" i="13" s="1"/>
  <c r="I44" i="13" s="1"/>
  <c r="H9" i="13"/>
  <c r="I9" i="13" s="1"/>
  <c r="I8" i="13" s="1"/>
  <c r="F11" i="11" s="1"/>
  <c r="H18" i="13"/>
  <c r="I18" i="13" s="1"/>
  <c r="H28" i="13"/>
  <c r="I28" i="13" s="1"/>
  <c r="H29" i="13"/>
  <c r="I29" i="13" s="1"/>
  <c r="H16" i="13"/>
  <c r="I16" i="13" s="1"/>
  <c r="H30" i="13"/>
  <c r="I30" i="13" s="1"/>
  <c r="H20" i="13"/>
  <c r="I20" i="13" s="1"/>
  <c r="H23" i="13"/>
  <c r="I23" i="13" s="1"/>
  <c r="H21" i="13"/>
  <c r="I21" i="13" s="1"/>
  <c r="F31" i="11" l="1"/>
  <c r="G31" i="11" s="1"/>
  <c r="I27" i="13"/>
  <c r="F23" i="11" s="1"/>
  <c r="I42" i="13"/>
  <c r="F15" i="11"/>
  <c r="H15" i="11" s="1"/>
  <c r="I37" i="13"/>
  <c r="I19" i="13"/>
  <c r="F19" i="11" s="1"/>
  <c r="I15" i="13"/>
  <c r="F17" i="11" s="1"/>
  <c r="J17" i="11" s="1"/>
  <c r="I10" i="13"/>
  <c r="G11" i="11"/>
  <c r="I11" i="11"/>
  <c r="K11" i="11"/>
  <c r="K33" i="11" s="1"/>
  <c r="H11" i="11"/>
  <c r="J11" i="11"/>
  <c r="I46" i="13" l="1"/>
  <c r="J27" i="11"/>
  <c r="F29" i="11"/>
  <c r="G23" i="11"/>
  <c r="F25" i="11"/>
  <c r="J25" i="11" s="1"/>
  <c r="I21" i="11"/>
  <c r="F13" i="11"/>
  <c r="I13" i="11" s="1"/>
  <c r="H31" i="11"/>
  <c r="J31" i="11"/>
  <c r="I31" i="11"/>
  <c r="H17" i="11"/>
  <c r="G17" i="11"/>
  <c r="I17" i="11"/>
  <c r="G15" i="11"/>
  <c r="J15" i="11"/>
  <c r="I15" i="11"/>
  <c r="I23" i="11"/>
  <c r="H23" i="11"/>
  <c r="J23" i="11"/>
  <c r="G27" i="11"/>
  <c r="I27" i="11"/>
  <c r="H27" i="11"/>
  <c r="L11" i="11"/>
  <c r="I29" i="11" l="1"/>
  <c r="G29" i="11"/>
  <c r="J29" i="11"/>
  <c r="H29" i="11"/>
  <c r="H25" i="11"/>
  <c r="H13" i="11"/>
  <c r="G25" i="11"/>
  <c r="I25" i="11"/>
  <c r="J21" i="11"/>
  <c r="G21" i="11"/>
  <c r="H21" i="11"/>
  <c r="G13" i="11"/>
  <c r="J13" i="11"/>
  <c r="F33" i="11"/>
  <c r="K35" i="11" s="1"/>
  <c r="L31" i="11"/>
  <c r="K25" i="11"/>
  <c r="L17" i="11"/>
  <c r="L23" i="11"/>
  <c r="I19" i="11"/>
  <c r="J19" i="11"/>
  <c r="H19" i="11"/>
  <c r="L15" i="11"/>
  <c r="L27" i="11"/>
  <c r="G19" i="11"/>
  <c r="I33" i="11" l="1"/>
  <c r="L25" i="11"/>
  <c r="G33" i="11"/>
  <c r="G35" i="11" s="1"/>
  <c r="G36" i="11" s="1"/>
  <c r="L29" i="11"/>
  <c r="H33" i="11"/>
  <c r="H35" i="11" s="1"/>
  <c r="J33" i="11"/>
  <c r="J35" i="11" s="1"/>
  <c r="L21" i="11"/>
  <c r="L13" i="11"/>
  <c r="G34" i="11" l="1"/>
  <c r="H34" i="11" s="1"/>
  <c r="I34" i="11" s="1"/>
  <c r="J34" i="11" s="1"/>
  <c r="H36" i="11"/>
  <c r="L19" i="11"/>
  <c r="L33" i="11"/>
  <c r="I35" i="11"/>
  <c r="I36" i="11" l="1"/>
  <c r="J36" i="11" s="1"/>
  <c r="L36" i="11" s="1"/>
  <c r="L35" i="11"/>
  <c r="K34" i="11"/>
  <c r="L34" i="11"/>
  <c r="K36" i="11" l="1"/>
</calcChain>
</file>

<file path=xl/sharedStrings.xml><?xml version="1.0" encoding="utf-8"?>
<sst xmlns="http://schemas.openxmlformats.org/spreadsheetml/2006/main" count="213" uniqueCount="159">
  <si>
    <t>ITEM</t>
  </si>
  <si>
    <t>DESCRIÇÃO</t>
  </si>
  <si>
    <t>PLANILHA ORÇAMENTÁRIA DE CUSTOS</t>
  </si>
  <si>
    <t>PREÇO TOTAL</t>
  </si>
  <si>
    <t>BDI:</t>
  </si>
  <si>
    <t>1.1</t>
  </si>
  <si>
    <t>INSTALAÇÕES INICIAIS DA OBRA</t>
  </si>
  <si>
    <t>3.1</t>
  </si>
  <si>
    <t>4.1</t>
  </si>
  <si>
    <t>QUANT.</t>
  </si>
  <si>
    <t>PREÇO UNITÁRIO S/ BDI</t>
  </si>
  <si>
    <t>PREÇO UNITÁRIO C/ BDI</t>
  </si>
  <si>
    <t>LOCAÇÃO DA OBRA</t>
  </si>
  <si>
    <t>RAMPA PARA ACESSO DE DEFICIENTE, EM CONCRETO SIMPLES FCK = 25 MPA, DESEMPENADA, COM PINTURA INDICATIVA, 02 DEMÃOS</t>
  </si>
  <si>
    <t>URB-RAM-005</t>
  </si>
  <si>
    <t>PAISAGISMO</t>
  </si>
  <si>
    <t>PLANTIO E PREPARO DE COVAS DE ÁRVORES H MÍN. = 1,80 M COM COVA 60 X 60 X 60 CM, EXCETO FORNECIMENTO DAS MUDAS</t>
  </si>
  <si>
    <t>PAI-COV-005</t>
  </si>
  <si>
    <t>PLANTIO DE GRAMA ESMERALDA EM PLACAS, INCLUSIVE TERRA VEGETAL E CONSERVAÇÃO POR 30 DIAS</t>
  </si>
  <si>
    <t>7.1</t>
  </si>
  <si>
    <t>PAI-GRA-015</t>
  </si>
  <si>
    <t>6.1</t>
  </si>
  <si>
    <t>2.1</t>
  </si>
  <si>
    <t>REGULARIZAÇÃO DO SUBLEITO COM PROCTOR NORMAL</t>
  </si>
  <si>
    <t>OBR-VIA-125</t>
  </si>
  <si>
    <t>PREPARO DO TERRENO</t>
  </si>
  <si>
    <t>PLANTIO E PREPARO DE COVAS DE ARBUSTOS ORNAMENTAIS EM GERAL, EXCETO FORNECIMENTO DAS MUDAS</t>
  </si>
  <si>
    <t>PAI-COV-010</t>
  </si>
  <si>
    <t>11.1</t>
  </si>
  <si>
    <t>FORNECIMENTO DE ÁRVORE - OITI</t>
  </si>
  <si>
    <t>A CARGO DO MUNICÍPIO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</si>
  <si>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</si>
  <si>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</si>
  <si>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</si>
  <si>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</si>
  <si>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</si>
  <si>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</si>
  <si>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</si>
  <si>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</si>
  <si>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</si>
  <si>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</si>
  <si>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BAN-JAR-005</t>
  </si>
  <si>
    <t>8.1</t>
  </si>
  <si>
    <t>PINTURA</t>
  </si>
  <si>
    <t>COMPOSIÇÃO DO BDI (Bonificações e Despesas Indiretas)</t>
  </si>
  <si>
    <t>Obra: "Construção de Edifícios"</t>
  </si>
  <si>
    <t>1) ADMINISTRAÇÃO CENTRAL - ( 3,00% a 5,50%)</t>
  </si>
  <si>
    <t>Adm. Central, Seguros e Garantias, Riscos</t>
  </si>
  <si>
    <t>2) SEGUROS E GARANTIAS - ( 0,80% a 1,00%)</t>
  </si>
  <si>
    <t>Despesas Financeiras</t>
  </si>
  <si>
    <t>Lucro/Remuneração</t>
  </si>
  <si>
    <t>Impostos (com desoneração)</t>
  </si>
  <si>
    <t>Impostos (sem desoneração)</t>
  </si>
  <si>
    <t>4) DESPESAS FINANCEIRAS - ( 0,59% a 1,39%)</t>
  </si>
  <si>
    <t>5) LUCRO/REMUNERAÇÃO  - (6,16% a 8,96%)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</si>
  <si>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</si>
  <si>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</si>
  <si>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</si>
  <si>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</si>
  <si>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</si>
  <si>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</si>
  <si>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</si>
  <si>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</si>
  <si>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</si>
  <si>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</si>
  <si>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</si>
  <si>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</si>
  <si>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</si>
  <si>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</si>
  <si>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</si>
  <si>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FUN-LAS-010</t>
  </si>
  <si>
    <t>LASTRO DE BRITA 2 OU 3 APILOADO MANUALMENTE</t>
  </si>
  <si>
    <t>VALOR TOTAL DA OBRA (C/ BDI APLICADO)</t>
  </si>
  <si>
    <t>3.2</t>
  </si>
  <si>
    <t>5.2</t>
  </si>
  <si>
    <t>5.4</t>
  </si>
  <si>
    <t>PREFEITURA MUNICIPAL DE PRESIDENTE OLEGÁRIO - MG
Secretaria de Obras e Serviços Públicos</t>
  </si>
  <si>
    <t>PREFEITURA MUNICIPAL DE PRESIDENTE OLEGÁRIO – MG</t>
  </si>
  <si>
    <t>4.2</t>
  </si>
  <si>
    <t>M2</t>
  </si>
  <si>
    <t>PT</t>
  </si>
  <si>
    <t>M3</t>
  </si>
  <si>
    <t>M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</si>
  <si>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</si>
  <si>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</si>
  <si>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</si>
  <si>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UNID.</t>
  </si>
  <si>
    <t>BANCO DE JARDIM EM CONCRETO APARENTE, ACABAMENTO EM VERNIZ, E = 8 CM, 200 X 40 X 55 CM, SEM ENCOSTO</t>
  </si>
  <si>
    <r>
      <t>PRAZO DE EXECUÇÃO: 6</t>
    </r>
    <r>
      <rPr>
        <b/>
        <sz val="11"/>
        <color indexed="8"/>
        <rFont val="Calibri"/>
        <family val="2"/>
      </rPr>
      <t>0 dias</t>
    </r>
  </si>
  <si>
    <t>CONCRETO FCK = 15 MPA, TRAÇO 1:3,4:3,5 (CIMENTO/AREIA MÉDIA/ BRITA 1) - PREPARO MECÂNICO COM BETONEIRA 400 L</t>
  </si>
  <si>
    <t>3) RISCOS  -  ( 0,97% a 1,27%)</t>
  </si>
  <si>
    <t>IIO-PLA-005</t>
  </si>
  <si>
    <t>U</t>
  </si>
  <si>
    <t>CÓDIGO</t>
  </si>
  <si>
    <t>SETOP</t>
  </si>
  <si>
    <t>SINAPI</t>
  </si>
  <si>
    <r>
      <rPr>
        <b/>
        <sz val="18"/>
        <rFont val="Calibri"/>
        <family val="2"/>
        <scheme val="minor"/>
      </rPr>
      <t>PREFEITURA MUNICIPAL DE PRESIDENTE OLEGÁRIO - MG</t>
    </r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Secretaria de Obras e Serviços Públicos</t>
    </r>
  </si>
  <si>
    <t>FORNECIMENTO E COLOCAÇÃO DE PLACA DE OBRA EM CHAPA GALVANIZADA (3,00 X 1,50 M) - EM CHAPA GALVANIZADA 0,26 AFIXADAS COM REBITES 540 E PARAFUSOS 3/8, EM ESTRUTURA METÁLICA VIGA U 2" ENRIJECIDA COM METALON 20 X 20, SUPORTE EM EUCALIPTO AUTOCLAVADO PINTADAS</t>
  </si>
  <si>
    <t>LOC-TOP-010</t>
  </si>
  <si>
    <t>LOCAÇÃO TOPOGRÁFICA DE 20 A 50 PONTOS</t>
  </si>
  <si>
    <t>PASSEIOS</t>
  </si>
  <si>
    <t>GUIAS E RAMPAS</t>
  </si>
  <si>
    <t>ARMACAO EM TELA DE ACO SOLDADA NERVURADA Q-92, ACO CA-60, 4,2MM, MALHA 15X15CM</t>
  </si>
  <si>
    <r>
      <t xml:space="preserve">REGIÃO/MÊS DE REFERÊNCIA: SETOP Região Triângulo e Alto Paranaíba / ABRIL 2019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Fiscal - Lei 13.161/2015 e SINAPI - Sistema Nacional de Pesquisa de Custos e Índices da Construção Civil / JUNHO 2019</t>
    </r>
  </si>
  <si>
    <t>LIMPEZA GERAL</t>
  </si>
  <si>
    <t>LIM-PER-010</t>
  </si>
  <si>
    <t>LIMPEZA PERMANENTE DA OBRA - 01 SERVENTEX 4 HORAS DIÁRIAS</t>
  </si>
  <si>
    <t>MÊS</t>
  </si>
  <si>
    <t>5.1</t>
  </si>
  <si>
    <t>5.3</t>
  </si>
  <si>
    <t>FORNECIMENTO DE ÁRVORE - PATA DE VACA</t>
  </si>
  <si>
    <t>FORNECIMENTO DE ARBUSTO - CROTON</t>
  </si>
  <si>
    <t>PRE-LIM-005</t>
  </si>
  <si>
    <t>LIMPEZA DO TERRENO, CAPINA E QUEIMA</t>
  </si>
  <si>
    <t>PRE-DES-005</t>
  </si>
  <si>
    <t>DESMATAMENTO, DESTOCAMENTO E LIMPEZA INCLUSIVE TRANSPORTE ATÉ 50 M</t>
  </si>
  <si>
    <t>4.3</t>
  </si>
  <si>
    <t>94263</t>
  </si>
  <si>
    <t>94264</t>
  </si>
  <si>
    <t>GUIA (MEIO-FIO) CONCRETO, MOLDADA IN LOCO EM TRECHO CURVO COM EXTRUSORA, 13 CM BASE X 22 CM ALTURA.</t>
  </si>
  <si>
    <t>GUIA (MEIO-FIO) CONCRETO, MOLDADA IN LOCO EM TRECHO RETO COM EXTRUSORA, 13 CM BASE X 22 CM ALTURA.</t>
  </si>
  <si>
    <t>PIS-LAD-015</t>
  </si>
  <si>
    <t>PISO DE LADRILHO HIDRÁULICO 20 X 20 CM, DE DUAS CORES</t>
  </si>
  <si>
    <t>5.5</t>
  </si>
  <si>
    <t xml:space="preserve">BANCOS </t>
  </si>
  <si>
    <t>LIXEIRAS</t>
  </si>
  <si>
    <t>PREÇO DE MERCADO</t>
  </si>
  <si>
    <t>LIXEIRA DE BOJO OVAL SUSPENSA (Cor Laranja)</t>
  </si>
  <si>
    <t>UN</t>
  </si>
  <si>
    <t>PÇ</t>
  </si>
  <si>
    <t>FORNECIMENTO DE ÁRVORE - SABONETEIRA</t>
  </si>
  <si>
    <t>83693</t>
  </si>
  <si>
    <t>CAIAÇÃO EM MEIO FIO</t>
  </si>
  <si>
    <t>LOCAL: Rodovia do Facão com Rua Alvarino Sebastião Batista - Bairro Santa Rita - Presidente Olegário - MG</t>
  </si>
  <si>
    <t>7.2</t>
  </si>
  <si>
    <t>7.3</t>
  </si>
  <si>
    <t>7.4</t>
  </si>
  <si>
    <t>7.5</t>
  </si>
  <si>
    <t>7.6</t>
  </si>
  <si>
    <t>7.7</t>
  </si>
  <si>
    <t>7.8</t>
  </si>
  <si>
    <t>7.9</t>
  </si>
  <si>
    <t>9.1</t>
  </si>
  <si>
    <t>10.1</t>
  </si>
  <si>
    <t>FORNECIMENTO DE ÁRVORE - IPÊ ROSA</t>
  </si>
  <si>
    <t>FORNECIMENTO DE ÁRVORE - IPÊ AMARELO</t>
  </si>
  <si>
    <t>OBRA: Revitalização da Praça do Bairro Santa Rita</t>
  </si>
  <si>
    <t>Revitalização da Praça do Bairro Santa Rita</t>
  </si>
  <si>
    <t>INSTALAÇÕES ELÉTRICAS</t>
  </si>
  <si>
    <t>PADRÃO CEMIG SUBTERRÂNEO TIPO C1 DEMANDA ATE 15KVA, BIFÁSICO</t>
  </si>
  <si>
    <t>9.2</t>
  </si>
  <si>
    <t>ELE-PAD-055</t>
  </si>
  <si>
    <t>ELE-LUM-060</t>
  </si>
  <si>
    <t>LUMINÁRIA REFLETORA PARA ILUMINAÇÃO PÚBLICA PARA LÂMPADA VAPOR DE MERCÚRIO, SÓDIO E METÁLICA, 2 PÉTALAS, POSTE DE AÇO GALVANIZADO COM 10M DE ALTURA LIVRE (COMPLETA).</t>
  </si>
  <si>
    <t>Presidente Olegário - MG, xx de xxxxxxxxx de 2020.</t>
  </si>
  <si>
    <t>Empresa Licitante:</t>
  </si>
  <si>
    <t>CNPJ:</t>
  </si>
  <si>
    <t>xx/xx/2020</t>
  </si>
  <si>
    <t xml:space="preserve">                      CNPJ: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</si>
</sst>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1"/>
      <color theme="1"/>
      <name val="Calibri"/>
      <family val="2"/>
    </font>
    <font>
      <b/>
      <sz val="14"/>
      <color rgb="FFC00000"/>
      <name val="Arial"/>
      <family val="2"/>
    </font>
    <font>
      <sz val="14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1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" fillId="0" borderId="0"/>
  </cellStyleXfs>
  <cellXfs count="317">
    <xf numFmtId="0" fontId="0" fillId="0" borderId="0" xfId="0"/>
    <xf numFmtId="0" fontId="10" fillId="0" borderId="0" xfId="0" applyFont="1" applyAlignment="1">
      <alignment horizontal="justify" vertical="distributed"/>
    </xf>
    <xf numFmtId="0" fontId="22" fillId="0" borderId="2" xfId="0" applyFont="1" applyBorder="1" applyAlignment="1">
      <alignment horizontal="justify" vertical="distributed" wrapText="1"/>
    </xf>
    <xf numFmtId="0" fontId="22" fillId="0" borderId="0" xfId="0" applyFont="1" applyBorder="1" applyAlignment="1">
      <alignment horizontal="justify" vertical="distributed" wrapText="1"/>
    </xf>
    <xf numFmtId="4" fontId="22" fillId="0" borderId="3" xfId="0" applyNumberFormat="1" applyFont="1" applyBorder="1" applyAlignment="1">
      <alignment horizontal="justify" vertical="distributed" wrapText="1"/>
    </xf>
    <xf numFmtId="0" fontId="23" fillId="0" borderId="2" xfId="0" applyFont="1" applyBorder="1" applyAlignment="1">
      <alignment horizontal="justify" vertical="distributed"/>
    </xf>
    <xf numFmtId="0" fontId="23" fillId="0" borderId="3" xfId="0" applyFont="1" applyBorder="1" applyAlignment="1">
      <alignment horizontal="justify" vertical="distributed"/>
    </xf>
    <xf numFmtId="4" fontId="11" fillId="0" borderId="0" xfId="0" applyNumberFormat="1" applyFont="1" applyAlignment="1">
      <alignment horizontal="justify" vertical="distributed" wrapText="1"/>
    </xf>
    <xf numFmtId="4" fontId="11" fillId="0" borderId="0" xfId="0" applyNumberFormat="1" applyFont="1" applyBorder="1" applyAlignment="1">
      <alignment horizontal="justify" vertical="distributed" wrapText="1"/>
    </xf>
    <xf numFmtId="0" fontId="24" fillId="0" borderId="4" xfId="0" applyFont="1" applyFill="1" applyBorder="1" applyAlignment="1">
      <alignment horizontal="justify" vertical="distributed"/>
    </xf>
    <xf numFmtId="0" fontId="24" fillId="0" borderId="5" xfId="0" applyFont="1" applyFill="1" applyBorder="1" applyAlignment="1">
      <alignment horizontal="justify" vertical="distributed"/>
    </xf>
    <xf numFmtId="0" fontId="24" fillId="0" borderId="6" xfId="0" applyFont="1" applyFill="1" applyBorder="1" applyAlignment="1">
      <alignment horizontal="justify" vertical="distributed"/>
    </xf>
    <xf numFmtId="0" fontId="25" fillId="0" borderId="0" xfId="0" applyFont="1" applyFill="1" applyBorder="1" applyAlignment="1">
      <alignment horizontal="justify" vertical="distributed"/>
    </xf>
    <xf numFmtId="0" fontId="25" fillId="0" borderId="0" xfId="0" applyFont="1" applyFill="1" applyBorder="1" applyAlignment="1">
      <alignment vertical="distributed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distributed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distributed"/>
    </xf>
    <xf numFmtId="0" fontId="23" fillId="0" borderId="0" xfId="0" applyFont="1" applyBorder="1" applyAlignment="1">
      <alignment vertical="distributed"/>
    </xf>
    <xf numFmtId="0" fontId="24" fillId="0" borderId="0" xfId="0" applyFont="1" applyFill="1" applyBorder="1" applyAlignment="1">
      <alignment horizontal="justify" vertical="distributed"/>
    </xf>
    <xf numFmtId="0" fontId="23" fillId="0" borderId="0" xfId="0" applyFont="1" applyAlignment="1">
      <alignment horizontal="justify" vertical="distributed"/>
    </xf>
    <xf numFmtId="0" fontId="21" fillId="0" borderId="0" xfId="1"/>
    <xf numFmtId="0" fontId="21" fillId="2" borderId="2" xfId="1" applyFont="1" applyFill="1" applyBorder="1" applyAlignment="1">
      <alignment horizontal="center"/>
    </xf>
    <xf numFmtId="0" fontId="21" fillId="2" borderId="4" xfId="1" applyFill="1" applyBorder="1" applyAlignment="1">
      <alignment horizontal="center"/>
    </xf>
    <xf numFmtId="0" fontId="21" fillId="2" borderId="5" xfId="1" applyFill="1" applyBorder="1" applyAlignment="1"/>
    <xf numFmtId="0" fontId="21" fillId="2" borderId="6" xfId="1" applyFill="1" applyBorder="1" applyAlignment="1"/>
    <xf numFmtId="0" fontId="17" fillId="0" borderId="0" xfId="1" applyFont="1" applyAlignment="1">
      <alignment horizontal="center"/>
    </xf>
    <xf numFmtId="0" fontId="17" fillId="0" borderId="0" xfId="1" applyFont="1"/>
    <xf numFmtId="164" fontId="20" fillId="0" borderId="13" xfId="3" applyFont="1" applyBorder="1"/>
    <xf numFmtId="164" fontId="20" fillId="0" borderId="9" xfId="3" applyFont="1" applyBorder="1"/>
    <xf numFmtId="0" fontId="20" fillId="0" borderId="0" xfId="1" applyFont="1"/>
    <xf numFmtId="9" fontId="20" fillId="0" borderId="14" xfId="3" applyNumberFormat="1" applyFont="1" applyBorder="1"/>
    <xf numFmtId="9" fontId="20" fillId="0" borderId="39" xfId="3" applyNumberFormat="1" applyFont="1" applyBorder="1"/>
    <xf numFmtId="164" fontId="20" fillId="0" borderId="14" xfId="3" applyFont="1" applyBorder="1"/>
    <xf numFmtId="164" fontId="20" fillId="0" borderId="39" xfId="3" applyFont="1" applyBorder="1"/>
    <xf numFmtId="0" fontId="20" fillId="2" borderId="42" xfId="1" applyFont="1" applyFill="1" applyBorder="1" applyAlignment="1">
      <alignment vertical="top"/>
    </xf>
    <xf numFmtId="164" fontId="19" fillId="0" borderId="23" xfId="3" applyFont="1" applyBorder="1"/>
    <xf numFmtId="164" fontId="19" fillId="0" borderId="43" xfId="3" applyFont="1" applyBorder="1"/>
    <xf numFmtId="0" fontId="20" fillId="2" borderId="35" xfId="1" applyFont="1" applyFill="1" applyBorder="1" applyAlignment="1">
      <alignment vertical="top"/>
    </xf>
    <xf numFmtId="164" fontId="19" fillId="0" borderId="14" xfId="2" applyNumberFormat="1" applyFont="1" applyBorder="1"/>
    <xf numFmtId="164" fontId="19" fillId="0" borderId="39" xfId="3" applyNumberFormat="1" applyFont="1" applyBorder="1"/>
    <xf numFmtId="10" fontId="19" fillId="0" borderId="14" xfId="2" applyNumberFormat="1" applyFont="1" applyBorder="1"/>
    <xf numFmtId="10" fontId="19" fillId="0" borderId="39" xfId="3" applyNumberFormat="1" applyFont="1" applyBorder="1"/>
    <xf numFmtId="164" fontId="20" fillId="0" borderId="15" xfId="3" applyFont="1" applyBorder="1"/>
    <xf numFmtId="10" fontId="19" fillId="0" borderId="15" xfId="3" applyNumberFormat="1" applyFont="1" applyBorder="1"/>
    <xf numFmtId="10" fontId="19" fillId="0" borderId="44" xfId="3" applyNumberFormat="1" applyFont="1" applyBorder="1"/>
    <xf numFmtId="0" fontId="20" fillId="2" borderId="40" xfId="1" applyFont="1" applyFill="1" applyBorder="1" applyAlignment="1">
      <alignment vertical="top"/>
    </xf>
    <xf numFmtId="0" fontId="19" fillId="2" borderId="30" xfId="1" applyFont="1" applyFill="1" applyBorder="1" applyAlignment="1">
      <alignment horizontal="left"/>
    </xf>
    <xf numFmtId="164" fontId="20" fillId="2" borderId="30" xfId="3" applyFont="1" applyFill="1" applyBorder="1"/>
    <xf numFmtId="10" fontId="19" fillId="2" borderId="30" xfId="3" applyNumberFormat="1" applyFont="1" applyFill="1" applyBorder="1"/>
    <xf numFmtId="10" fontId="19" fillId="2" borderId="45" xfId="3" applyNumberFormat="1" applyFont="1" applyFill="1" applyBorder="1"/>
    <xf numFmtId="0" fontId="21" fillId="2" borderId="2" xfId="1" applyFont="1" applyFill="1" applyBorder="1" applyAlignment="1">
      <alignment horizontal="center" vertical="top"/>
    </xf>
    <xf numFmtId="0" fontId="21" fillId="2" borderId="0" xfId="1" applyFill="1" applyBorder="1"/>
    <xf numFmtId="0" fontId="21" fillId="2" borderId="3" xfId="1" applyFill="1" applyBorder="1"/>
    <xf numFmtId="0" fontId="21" fillId="2" borderId="4" xfId="1" applyFont="1" applyFill="1" applyBorder="1" applyAlignment="1">
      <alignment horizontal="center" vertical="top"/>
    </xf>
    <xf numFmtId="0" fontId="21" fillId="2" borderId="5" xfId="1" applyFill="1" applyBorder="1"/>
    <xf numFmtId="0" fontId="21" fillId="2" borderId="6" xfId="1" applyFill="1" applyBorder="1"/>
    <xf numFmtId="0" fontId="21" fillId="0" borderId="0" xfId="1" applyFont="1" applyAlignment="1">
      <alignment horizontal="center" vertical="top"/>
    </xf>
    <xf numFmtId="0" fontId="21" fillId="0" borderId="0" xfId="1" applyAlignment="1">
      <alignment wrapText="1"/>
    </xf>
    <xf numFmtId="0" fontId="9" fillId="0" borderId="0" xfId="4"/>
    <xf numFmtId="0" fontId="9" fillId="0" borderId="0" xfId="4" applyBorder="1"/>
    <xf numFmtId="0" fontId="28" fillId="0" borderId="0" xfId="4" applyFont="1"/>
    <xf numFmtId="0" fontId="29" fillId="0" borderId="32" xfId="4" applyFont="1" applyBorder="1"/>
    <xf numFmtId="0" fontId="9" fillId="0" borderId="33" xfId="4" applyBorder="1"/>
    <xf numFmtId="0" fontId="30" fillId="0" borderId="34" xfId="4" applyFont="1" applyBorder="1"/>
    <xf numFmtId="165" fontId="31" fillId="0" borderId="18" xfId="3" applyNumberFormat="1" applyFont="1" applyBorder="1"/>
    <xf numFmtId="0" fontId="29" fillId="0" borderId="2" xfId="4" applyFont="1" applyBorder="1"/>
    <xf numFmtId="0" fontId="30" fillId="0" borderId="3" xfId="4" applyFont="1" applyBorder="1"/>
    <xf numFmtId="0" fontId="29" fillId="0" borderId="4" xfId="4" applyFont="1" applyBorder="1"/>
    <xf numFmtId="0" fontId="9" fillId="0" borderId="5" xfId="4" applyBorder="1"/>
    <xf numFmtId="0" fontId="9" fillId="0" borderId="6" xfId="4" applyBorder="1"/>
    <xf numFmtId="10" fontId="9" fillId="0" borderId="0" xfId="2" applyNumberFormat="1" applyFont="1" applyBorder="1"/>
    <xf numFmtId="0" fontId="9" fillId="0" borderId="0" xfId="4" applyAlignment="1"/>
    <xf numFmtId="0" fontId="9" fillId="0" borderId="0" xfId="4" applyAlignment="1">
      <alignment horizontal="right"/>
    </xf>
    <xf numFmtId="0" fontId="9" fillId="0" borderId="23" xfId="4" applyBorder="1" applyAlignment="1">
      <alignment horizontal="center" vertical="center"/>
    </xf>
    <xf numFmtId="0" fontId="9" fillId="0" borderId="43" xfId="4" applyBorder="1" applyAlignment="1">
      <alignment horizontal="center" vertical="center"/>
    </xf>
    <xf numFmtId="10" fontId="9" fillId="0" borderId="48" xfId="4" applyNumberFormat="1" applyBorder="1"/>
    <xf numFmtId="10" fontId="9" fillId="0" borderId="49" xfId="4" applyNumberFormat="1" applyBorder="1"/>
    <xf numFmtId="0" fontId="32" fillId="0" borderId="0" xfId="4" applyFont="1" applyBorder="1" applyAlignment="1">
      <alignment horizontal="right" vertical="center"/>
    </xf>
    <xf numFmtId="10" fontId="33" fillId="0" borderId="0" xfId="2" applyNumberFormat="1" applyFont="1" applyBorder="1" applyAlignment="1">
      <alignment horizontal="center" vertical="center"/>
    </xf>
    <xf numFmtId="0" fontId="16" fillId="0" borderId="0" xfId="4" applyFont="1"/>
    <xf numFmtId="0" fontId="26" fillId="2" borderId="0" xfId="1" applyFont="1" applyFill="1" applyBorder="1" applyAlignment="1">
      <alignment wrapText="1"/>
    </xf>
    <xf numFmtId="0" fontId="12" fillId="2" borderId="0" xfId="1" applyFont="1" applyFill="1" applyBorder="1" applyAlignment="1">
      <alignment wrapText="1"/>
    </xf>
    <xf numFmtId="0" fontId="13" fillId="2" borderId="5" xfId="1" applyFont="1" applyFill="1" applyBorder="1" applyAlignment="1">
      <alignment wrapText="1"/>
    </xf>
    <xf numFmtId="0" fontId="15" fillId="2" borderId="32" xfId="1" applyFont="1" applyFill="1" applyBorder="1" applyAlignment="1"/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37" fillId="0" borderId="0" xfId="4" applyFont="1"/>
    <xf numFmtId="49" fontId="8" fillId="0" borderId="13" xfId="0" applyNumberFormat="1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/>
    </xf>
    <xf numFmtId="4" fontId="39" fillId="3" borderId="18" xfId="0" applyNumberFormat="1" applyFont="1" applyFill="1" applyBorder="1" applyAlignment="1">
      <alignment horizontal="right" vertical="center" wrapText="1"/>
    </xf>
    <xf numFmtId="0" fontId="40" fillId="0" borderId="0" xfId="0" applyFont="1" applyFill="1" applyAlignment="1">
      <alignment horizontal="justify" vertical="distributed"/>
    </xf>
    <xf numFmtId="0" fontId="40" fillId="0" borderId="0" xfId="0" applyFont="1" applyAlignment="1">
      <alignment horizontal="justify" vertical="distributed"/>
    </xf>
    <xf numFmtId="0" fontId="41" fillId="0" borderId="22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center" vertical="center"/>
    </xf>
    <xf numFmtId="2" fontId="41" fillId="4" borderId="13" xfId="0" applyNumberFormat="1" applyFont="1" applyFill="1" applyBorder="1" applyAlignment="1">
      <alignment horizontal="center" vertical="center" wrapText="1"/>
    </xf>
    <xf numFmtId="2" fontId="41" fillId="0" borderId="13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4" fontId="41" fillId="0" borderId="9" xfId="0" applyNumberFormat="1" applyFont="1" applyFill="1" applyBorder="1" applyAlignment="1">
      <alignment horizontal="right" vertical="center" wrapText="1"/>
    </xf>
    <xf numFmtId="0" fontId="42" fillId="0" borderId="0" xfId="0" applyFont="1" applyFill="1" applyBorder="1" applyAlignment="1">
      <alignment horizontal="justify" vertical="distributed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vertical="center"/>
    </xf>
    <xf numFmtId="0" fontId="39" fillId="0" borderId="7" xfId="0" applyFont="1" applyFill="1" applyBorder="1" applyAlignment="1">
      <alignment vertical="distributed"/>
    </xf>
    <xf numFmtId="14" fontId="39" fillId="0" borderId="20" xfId="0" applyNumberFormat="1" applyFont="1" applyFill="1" applyBorder="1" applyAlignment="1">
      <alignment horizontal="left" vertical="distributed"/>
    </xf>
    <xf numFmtId="10" fontId="39" fillId="0" borderId="21" xfId="0" applyNumberFormat="1" applyFont="1" applyFill="1" applyBorder="1" applyAlignment="1">
      <alignment vertical="distributed"/>
    </xf>
    <xf numFmtId="49" fontId="44" fillId="3" borderId="10" xfId="0" applyNumberFormat="1" applyFont="1" applyFill="1" applyBorder="1" applyAlignment="1">
      <alignment horizontal="center" vertical="center" wrapText="1"/>
    </xf>
    <xf numFmtId="49" fontId="44" fillId="3" borderId="11" xfId="0" applyNumberFormat="1" applyFont="1" applyFill="1" applyBorder="1" applyAlignment="1">
      <alignment horizontal="center" vertical="center" wrapText="1"/>
    </xf>
    <xf numFmtId="49" fontId="44" fillId="3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distributed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Alignment="1">
      <alignment horizontal="justify" vertical="distributed"/>
    </xf>
    <xf numFmtId="0" fontId="46" fillId="0" borderId="0" xfId="0" applyFont="1" applyAlignment="1">
      <alignment horizontal="justify" vertical="distributed"/>
    </xf>
    <xf numFmtId="0" fontId="8" fillId="0" borderId="0" xfId="4" applyFont="1"/>
    <xf numFmtId="0" fontId="16" fillId="0" borderId="2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7" fillId="2" borderId="2" xfId="1" applyFont="1" applyFill="1" applyBorder="1" applyAlignment="1">
      <alignment horizontal="center" vertical="top" wrapText="1"/>
    </xf>
    <xf numFmtId="0" fontId="17" fillId="2" borderId="0" xfId="1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top" wrapText="1"/>
    </xf>
    <xf numFmtId="0" fontId="17" fillId="0" borderId="14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23" fillId="0" borderId="0" xfId="0" applyFont="1" applyBorder="1" applyAlignment="1">
      <alignment horizontal="justify" vertical="distributed"/>
    </xf>
    <xf numFmtId="0" fontId="48" fillId="0" borderId="0" xfId="0" applyFont="1" applyFill="1" applyBorder="1" applyAlignment="1">
      <alignment vertical="distributed"/>
    </xf>
    <xf numFmtId="0" fontId="48" fillId="0" borderId="0" xfId="0" applyFont="1" applyFill="1" applyBorder="1" applyAlignment="1">
      <alignment horizontal="justify" vertical="distributed"/>
    </xf>
    <xf numFmtId="0" fontId="49" fillId="0" borderId="0" xfId="0" applyFont="1" applyFill="1" applyAlignment="1">
      <alignment horizontal="justify" vertical="distributed"/>
    </xf>
    <xf numFmtId="0" fontId="49" fillId="0" borderId="0" xfId="0" applyFont="1" applyAlignment="1">
      <alignment horizontal="justify" vertical="distributed"/>
    </xf>
    <xf numFmtId="4" fontId="50" fillId="3" borderId="18" xfId="0" applyNumberFormat="1" applyFont="1" applyFill="1" applyBorder="1" applyAlignment="1">
      <alignment horizontal="right" vertical="center" wrapText="1"/>
    </xf>
    <xf numFmtId="0" fontId="39" fillId="3" borderId="12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0" fillId="0" borderId="28" xfId="0" applyBorder="1" applyAlignment="1"/>
    <xf numFmtId="49" fontId="7" fillId="0" borderId="13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justify" vertical="distributed"/>
    </xf>
    <xf numFmtId="0" fontId="40" fillId="6" borderId="0" xfId="0" applyFont="1" applyFill="1" applyAlignment="1">
      <alignment horizontal="justify" vertical="distributed"/>
    </xf>
    <xf numFmtId="0" fontId="26" fillId="0" borderId="0" xfId="0" applyFont="1" applyBorder="1" applyAlignment="1">
      <alignment vertical="distributed"/>
    </xf>
    <xf numFmtId="0" fontId="47" fillId="0" borderId="14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justify" vertical="distributed"/>
    </xf>
    <xf numFmtId="0" fontId="40" fillId="7" borderId="0" xfId="0" applyFont="1" applyFill="1" applyAlignment="1">
      <alignment horizontal="justify" vertical="distributed"/>
    </xf>
    <xf numFmtId="4" fontId="5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39" fillId="3" borderId="27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/>
    </xf>
    <xf numFmtId="2" fontId="41" fillId="0" borderId="16" xfId="0" applyNumberFormat="1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vertical="center"/>
    </xf>
    <xf numFmtId="0" fontId="39" fillId="3" borderId="19" xfId="0" applyFont="1" applyFill="1" applyBorder="1" applyAlignment="1">
      <alignment vertical="center"/>
    </xf>
    <xf numFmtId="0" fontId="39" fillId="3" borderId="27" xfId="0" applyFont="1" applyFill="1" applyBorder="1" applyAlignment="1">
      <alignment vertical="center"/>
    </xf>
    <xf numFmtId="0" fontId="39" fillId="3" borderId="28" xfId="0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10" fontId="39" fillId="4" borderId="20" xfId="0" applyNumberFormat="1" applyFont="1" applyFill="1" applyBorder="1" applyAlignment="1">
      <alignment horizontal="left" vertical="distributed"/>
    </xf>
    <xf numFmtId="0" fontId="41" fillId="4" borderId="22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left" vertical="center" wrapText="1"/>
    </xf>
    <xf numFmtId="0" fontId="41" fillId="4" borderId="16" xfId="0" applyFont="1" applyFill="1" applyBorder="1" applyAlignment="1">
      <alignment horizontal="center" vertical="center"/>
    </xf>
    <xf numFmtId="2" fontId="41" fillId="4" borderId="16" xfId="0" applyNumberFormat="1" applyFont="1" applyFill="1" applyBorder="1" applyAlignment="1">
      <alignment horizontal="center" vertical="center" wrapText="1"/>
    </xf>
    <xf numFmtId="4" fontId="3" fillId="4" borderId="53" xfId="0" applyNumberFormat="1" applyFont="1" applyFill="1" applyBorder="1" applyAlignment="1">
      <alignment horizontal="center" vertical="center" wrapText="1"/>
    </xf>
    <xf numFmtId="4" fontId="41" fillId="4" borderId="36" xfId="0" applyNumberFormat="1" applyFont="1" applyFill="1" applyBorder="1" applyAlignment="1">
      <alignment horizontal="right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center" vertical="center"/>
    </xf>
    <xf numFmtId="2" fontId="41" fillId="4" borderId="14" xfId="0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41" fillId="0" borderId="36" xfId="0" applyNumberFormat="1" applyFont="1" applyFill="1" applyBorder="1" applyAlignment="1">
      <alignment horizontal="righ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horizontal="center" vertical="center"/>
    </xf>
    <xf numFmtId="2" fontId="41" fillId="4" borderId="15" xfId="0" applyNumberFormat="1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4" fontId="41" fillId="0" borderId="43" xfId="0" applyNumberFormat="1" applyFont="1" applyFill="1" applyBorder="1" applyAlignment="1">
      <alignment horizontal="right" vertical="center" wrapText="1"/>
    </xf>
    <xf numFmtId="0" fontId="19" fillId="0" borderId="52" xfId="1" applyFont="1" applyBorder="1" applyAlignment="1">
      <alignment horizontal="left" vertical="center"/>
    </xf>
    <xf numFmtId="2" fontId="39" fillId="8" borderId="13" xfId="0" applyNumberFormat="1" applyFont="1" applyFill="1" applyBorder="1" applyAlignment="1">
      <alignment horizontal="center" vertical="center" wrapText="1"/>
    </xf>
    <xf numFmtId="2" fontId="39" fillId="8" borderId="16" xfId="0" applyNumberFormat="1" applyFont="1" applyFill="1" applyBorder="1" applyAlignment="1">
      <alignment horizontal="center" vertical="center" wrapText="1"/>
    </xf>
    <xf numFmtId="2" fontId="39" fillId="8" borderId="14" xfId="0" applyNumberFormat="1" applyFont="1" applyFill="1" applyBorder="1" applyAlignment="1">
      <alignment horizontal="center" vertical="center" wrapText="1"/>
    </xf>
    <xf numFmtId="2" fontId="39" fillId="8" borderId="15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justify" vertical="distributed"/>
    </xf>
    <xf numFmtId="0" fontId="55" fillId="0" borderId="0" xfId="0" applyFont="1" applyBorder="1" applyAlignment="1">
      <alignment horizontal="right" vertical="distributed"/>
    </xf>
    <xf numFmtId="0" fontId="23" fillId="0" borderId="2" xfId="0" applyFont="1" applyBorder="1" applyAlignment="1">
      <alignment horizontal="justify"/>
    </xf>
    <xf numFmtId="0" fontId="23" fillId="0" borderId="0" xfId="0" applyFont="1" applyBorder="1" applyAlignment="1"/>
    <xf numFmtId="4" fontId="23" fillId="0" borderId="3" xfId="0" applyNumberFormat="1" applyFont="1" applyBorder="1" applyAlignment="1">
      <alignment horizontal="justify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justify"/>
    </xf>
    <xf numFmtId="0" fontId="10" fillId="0" borderId="0" xfId="0" applyFont="1" applyAlignment="1">
      <alignment horizontal="justify"/>
    </xf>
    <xf numFmtId="10" fontId="55" fillId="8" borderId="18" xfId="2" applyNumberFormat="1" applyFont="1" applyFill="1" applyBorder="1"/>
    <xf numFmtId="0" fontId="12" fillId="2" borderId="0" xfId="1" applyFont="1" applyFill="1" applyBorder="1" applyAlignment="1">
      <alignment vertical="center"/>
    </xf>
    <xf numFmtId="0" fontId="55" fillId="2" borderId="0" xfId="1" applyFont="1" applyFill="1" applyBorder="1" applyAlignment="1">
      <alignment horizontal="left" wrapText="1"/>
    </xf>
    <xf numFmtId="0" fontId="44" fillId="2" borderId="0" xfId="1" applyFont="1" applyFill="1" applyBorder="1" applyAlignment="1">
      <alignment horizontal="left" vertical="center" wrapText="1"/>
    </xf>
    <xf numFmtId="0" fontId="39" fillId="3" borderId="17" xfId="0" applyFont="1" applyFill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/>
    </xf>
    <xf numFmtId="2" fontId="39" fillId="8" borderId="7" xfId="0" applyNumberFormat="1" applyFont="1" applyFill="1" applyBorder="1" applyAlignment="1">
      <alignment horizontal="center" vertical="center" wrapText="1"/>
    </xf>
    <xf numFmtId="2" fontId="39" fillId="8" borderId="21" xfId="0" applyNumberFormat="1" applyFont="1" applyFill="1" applyBorder="1" applyAlignment="1">
      <alignment horizontal="center" vertical="center" wrapText="1"/>
    </xf>
    <xf numFmtId="2" fontId="39" fillId="8" borderId="20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9" fillId="3" borderId="27" xfId="0" applyFont="1" applyFill="1" applyBorder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49" fontId="54" fillId="4" borderId="17" xfId="0" applyNumberFormat="1" applyFont="1" applyFill="1" applyBorder="1" applyAlignment="1">
      <alignment horizontal="center" vertical="center" wrapText="1"/>
    </xf>
    <xf numFmtId="49" fontId="54" fillId="4" borderId="12" xfId="0" applyNumberFormat="1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left" vertical="center"/>
    </xf>
    <xf numFmtId="0" fontId="39" fillId="3" borderId="28" xfId="0" applyFont="1" applyFill="1" applyBorder="1" applyAlignment="1">
      <alignment horizontal="left" vertical="center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0" fillId="3" borderId="10" xfId="0" quotePrefix="1" applyFont="1" applyFill="1" applyBorder="1" applyAlignment="1">
      <alignment horizontal="center" vertical="center" wrapText="1"/>
    </xf>
    <xf numFmtId="0" fontId="50" fillId="3" borderId="12" xfId="0" quotePrefix="1" applyFont="1" applyFill="1" applyBorder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 wrapText="1"/>
    </xf>
    <xf numFmtId="0" fontId="50" fillId="3" borderId="17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39" fillId="3" borderId="27" xfId="0" applyFont="1" applyFill="1" applyBorder="1" applyAlignment="1">
      <alignment horizontal="left" vertical="center"/>
    </xf>
    <xf numFmtId="0" fontId="39" fillId="0" borderId="51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39" fillId="0" borderId="21" xfId="0" applyFont="1" applyFill="1" applyBorder="1" applyAlignment="1">
      <alignment horizontal="left" vertical="distributed"/>
    </xf>
    <xf numFmtId="0" fontId="39" fillId="0" borderId="20" xfId="0" applyFont="1" applyFill="1" applyBorder="1" applyAlignment="1">
      <alignment horizontal="left" vertical="distributed"/>
    </xf>
    <xf numFmtId="0" fontId="39" fillId="0" borderId="51" xfId="0" applyFont="1" applyFill="1" applyBorder="1" applyAlignment="1">
      <alignment horizontal="left" vertical="distributed" wrapText="1"/>
    </xf>
    <xf numFmtId="0" fontId="39" fillId="0" borderId="8" xfId="0" applyFont="1" applyFill="1" applyBorder="1" applyAlignment="1">
      <alignment horizontal="left" vertical="distributed" wrapText="1"/>
    </xf>
    <xf numFmtId="0" fontId="39" fillId="0" borderId="14" xfId="0" applyFont="1" applyFill="1" applyBorder="1" applyAlignment="1">
      <alignment horizontal="left" vertical="distributed" wrapText="1"/>
    </xf>
    <xf numFmtId="0" fontId="53" fillId="3" borderId="27" xfId="0" applyFont="1" applyFill="1" applyBorder="1" applyAlignment="1">
      <alignment horizontal="center" vertical="distributed"/>
    </xf>
    <xf numFmtId="0" fontId="53" fillId="3" borderId="28" xfId="0" applyFont="1" applyFill="1" applyBorder="1" applyAlignment="1">
      <alignment horizontal="center" vertical="distributed"/>
    </xf>
    <xf numFmtId="0" fontId="53" fillId="3" borderId="19" xfId="0" applyFont="1" applyFill="1" applyBorder="1" applyAlignment="1">
      <alignment horizontal="center" vertical="distributed"/>
    </xf>
    <xf numFmtId="0" fontId="39" fillId="0" borderId="29" xfId="0" applyFont="1" applyFill="1" applyBorder="1" applyAlignment="1">
      <alignment horizontal="left" vertical="distributed"/>
    </xf>
    <xf numFmtId="0" fontId="39" fillId="0" borderId="8" xfId="0" applyFont="1" applyFill="1" applyBorder="1" applyAlignment="1">
      <alignment horizontal="left" vertical="distributed"/>
    </xf>
    <xf numFmtId="49" fontId="44" fillId="3" borderId="17" xfId="0" applyNumberFormat="1" applyFont="1" applyFill="1" applyBorder="1" applyAlignment="1">
      <alignment horizontal="center" vertical="center" wrapText="1"/>
    </xf>
    <xf numFmtId="49" fontId="44" fillId="3" borderId="12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38" fillId="0" borderId="0" xfId="0" applyFont="1" applyBorder="1" applyAlignment="1">
      <alignment horizontal="center" vertical="distributed"/>
    </xf>
    <xf numFmtId="0" fontId="38" fillId="0" borderId="3" xfId="0" applyFont="1" applyBorder="1" applyAlignment="1">
      <alignment horizontal="center" vertical="distributed"/>
    </xf>
    <xf numFmtId="2" fontId="39" fillId="8" borderId="24" xfId="0" applyNumberFormat="1" applyFont="1" applyFill="1" applyBorder="1" applyAlignment="1">
      <alignment horizontal="center" vertical="center" wrapText="1"/>
    </xf>
    <xf numFmtId="2" fontId="39" fillId="8" borderId="30" xfId="0" applyNumberFormat="1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left" vertical="center"/>
    </xf>
    <xf numFmtId="49" fontId="54" fillId="0" borderId="14" xfId="0" applyNumberFormat="1" applyFont="1" applyFill="1" applyBorder="1" applyAlignment="1">
      <alignment horizontal="center" vertical="center" wrapText="1"/>
    </xf>
    <xf numFmtId="49" fontId="54" fillId="0" borderId="15" xfId="0" applyNumberFormat="1" applyFont="1" applyFill="1" applyBorder="1" applyAlignment="1">
      <alignment horizontal="center" vertical="center" wrapText="1"/>
    </xf>
    <xf numFmtId="0" fontId="34" fillId="0" borderId="0" xfId="4" applyFont="1" applyAlignment="1">
      <alignment horizontal="justify" vertical="top" wrapText="1"/>
    </xf>
    <xf numFmtId="0" fontId="9" fillId="0" borderId="0" xfId="4" applyAlignment="1">
      <alignment horizontal="left" wrapText="1"/>
    </xf>
    <xf numFmtId="0" fontId="9" fillId="0" borderId="0" xfId="4" applyAlignment="1">
      <alignment horizontal="right"/>
    </xf>
    <xf numFmtId="0" fontId="9" fillId="0" borderId="3" xfId="4" applyBorder="1" applyAlignment="1">
      <alignment horizontal="right"/>
    </xf>
    <xf numFmtId="0" fontId="32" fillId="0" borderId="32" xfId="4" applyFont="1" applyBorder="1" applyAlignment="1">
      <alignment horizontal="right" vertical="center"/>
    </xf>
    <xf numFmtId="0" fontId="32" fillId="0" borderId="46" xfId="4" applyFont="1" applyBorder="1" applyAlignment="1">
      <alignment horizontal="right" vertical="center"/>
    </xf>
    <xf numFmtId="0" fontId="32" fillId="0" borderId="4" xfId="4" applyFont="1" applyBorder="1" applyAlignment="1">
      <alignment horizontal="right" vertical="center"/>
    </xf>
    <xf numFmtId="0" fontId="32" fillId="0" borderId="26" xfId="4" applyFont="1" applyBorder="1" applyAlignment="1">
      <alignment horizontal="right" vertical="center"/>
    </xf>
    <xf numFmtId="10" fontId="33" fillId="0" borderId="23" xfId="2" applyNumberFormat="1" applyFont="1" applyBorder="1" applyAlignment="1">
      <alignment horizontal="center" vertical="center"/>
    </xf>
    <xf numFmtId="10" fontId="33" fillId="0" borderId="43" xfId="2" applyNumberFormat="1" applyFont="1" applyBorder="1" applyAlignment="1">
      <alignment horizontal="center" vertical="center"/>
    </xf>
    <xf numFmtId="10" fontId="33" fillId="0" borderId="48" xfId="2" applyNumberFormat="1" applyFont="1" applyBorder="1" applyAlignment="1">
      <alignment horizontal="center" vertical="center"/>
    </xf>
    <xf numFmtId="10" fontId="33" fillId="0" borderId="49" xfId="2" applyNumberFormat="1" applyFont="1" applyBorder="1" applyAlignment="1">
      <alignment horizontal="center" vertical="center"/>
    </xf>
    <xf numFmtId="0" fontId="9" fillId="0" borderId="47" xfId="4" applyBorder="1" applyAlignment="1">
      <alignment horizontal="center" vertical="center"/>
    </xf>
    <xf numFmtId="0" fontId="9" fillId="0" borderId="23" xfId="4" applyBorder="1" applyAlignment="1">
      <alignment horizontal="center" vertical="center"/>
    </xf>
    <xf numFmtId="0" fontId="9" fillId="0" borderId="50" xfId="4" applyBorder="1" applyAlignment="1">
      <alignment horizontal="center" vertical="center"/>
    </xf>
    <xf numFmtId="0" fontId="9" fillId="0" borderId="48" xfId="4" applyBorder="1" applyAlignment="1">
      <alignment horizontal="center" vertical="center"/>
    </xf>
    <xf numFmtId="0" fontId="1" fillId="0" borderId="0" xfId="4" applyFont="1" applyAlignment="1">
      <alignment horizontal="right"/>
    </xf>
    <xf numFmtId="0" fontId="2" fillId="0" borderId="0" xfId="4" applyFont="1" applyAlignment="1">
      <alignment horizontal="center"/>
    </xf>
    <xf numFmtId="0" fontId="39" fillId="0" borderId="0" xfId="4" applyFont="1" applyBorder="1" applyAlignment="1">
      <alignment horizontal="right"/>
    </xf>
    <xf numFmtId="0" fontId="1" fillId="0" borderId="0" xfId="4" applyFont="1" applyAlignment="1">
      <alignment horizontal="left"/>
    </xf>
    <xf numFmtId="0" fontId="36" fillId="0" borderId="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16" fillId="0" borderId="0" xfId="4" applyFont="1" applyAlignment="1">
      <alignment horizontal="center"/>
    </xf>
    <xf numFmtId="0" fontId="32" fillId="5" borderId="32" xfId="4" applyFont="1" applyFill="1" applyBorder="1" applyAlignment="1">
      <alignment horizontal="right" vertical="center"/>
    </xf>
    <xf numFmtId="0" fontId="32" fillId="5" borderId="46" xfId="4" applyFont="1" applyFill="1" applyBorder="1" applyAlignment="1">
      <alignment horizontal="right" vertical="center"/>
    </xf>
    <xf numFmtId="0" fontId="32" fillId="5" borderId="4" xfId="4" applyFont="1" applyFill="1" applyBorder="1" applyAlignment="1">
      <alignment horizontal="right" vertical="center"/>
    </xf>
    <xf numFmtId="0" fontId="32" fillId="5" borderId="26" xfId="4" applyFont="1" applyFill="1" applyBorder="1" applyAlignment="1">
      <alignment horizontal="right" vertical="center"/>
    </xf>
    <xf numFmtId="10" fontId="33" fillId="5" borderId="23" xfId="2" applyNumberFormat="1" applyFont="1" applyFill="1" applyBorder="1" applyAlignment="1">
      <alignment horizontal="center" vertical="center"/>
    </xf>
    <xf numFmtId="10" fontId="33" fillId="5" borderId="43" xfId="2" applyNumberFormat="1" applyFont="1" applyFill="1" applyBorder="1" applyAlignment="1">
      <alignment horizontal="center" vertical="center"/>
    </xf>
    <xf numFmtId="10" fontId="33" fillId="5" borderId="48" xfId="2" applyNumberFormat="1" applyFont="1" applyFill="1" applyBorder="1" applyAlignment="1">
      <alignment horizontal="center" vertical="center"/>
    </xf>
    <xf numFmtId="10" fontId="33" fillId="5" borderId="49" xfId="2" applyNumberFormat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 wrapText="1"/>
    </xf>
    <xf numFmtId="0" fontId="26" fillId="2" borderId="3" xfId="1" applyFont="1" applyFill="1" applyBorder="1" applyAlignment="1">
      <alignment horizontal="left" vertical="center" wrapText="1"/>
    </xf>
    <xf numFmtId="0" fontId="27" fillId="2" borderId="0" xfId="1" applyFont="1" applyFill="1" applyBorder="1" applyAlignment="1">
      <alignment horizontal="center" vertical="center" wrapText="1"/>
    </xf>
    <xf numFmtId="0" fontId="21" fillId="2" borderId="0" xfId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19" fillId="0" borderId="15" xfId="1" applyFont="1" applyBorder="1" applyAlignment="1">
      <alignment horizontal="left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164" fontId="20" fillId="0" borderId="15" xfId="3" applyFont="1" applyBorder="1" applyAlignment="1">
      <alignment horizontal="center"/>
    </xf>
    <xf numFmtId="164" fontId="20" fillId="0" borderId="13" xfId="3" applyFont="1" applyBorder="1" applyAlignment="1">
      <alignment horizontal="center"/>
    </xf>
    <xf numFmtId="0" fontId="19" fillId="0" borderId="24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19" fillId="0" borderId="23" xfId="1" applyFont="1" applyBorder="1" applyAlignment="1">
      <alignment horizontal="left"/>
    </xf>
    <xf numFmtId="0" fontId="19" fillId="0" borderId="14" xfId="1" applyFont="1" applyBorder="1" applyAlignment="1">
      <alignment horizontal="left"/>
    </xf>
    <xf numFmtId="164" fontId="20" fillId="0" borderId="16" xfId="3" applyFont="1" applyBorder="1" applyAlignment="1">
      <alignment horizontal="center"/>
    </xf>
    <xf numFmtId="0" fontId="17" fillId="0" borderId="14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21" fillId="0" borderId="22" xfId="1" applyBorder="1" applyAlignment="1">
      <alignment vertical="center"/>
    </xf>
    <xf numFmtId="0" fontId="21" fillId="2" borderId="0" xfId="1" applyFont="1" applyFill="1" applyBorder="1" applyAlignment="1">
      <alignment horizontal="center"/>
    </xf>
    <xf numFmtId="0" fontId="21" fillId="2" borderId="3" xfId="1" applyFont="1" applyFill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0" borderId="28" xfId="1" applyFont="1" applyBorder="1" applyAlignment="1">
      <alignment horizontal="center"/>
    </xf>
    <xf numFmtId="0" fontId="16" fillId="0" borderId="19" xfId="1" applyFont="1" applyBorder="1" applyAlignment="1">
      <alignment horizontal="center"/>
    </xf>
    <xf numFmtId="0" fontId="17" fillId="2" borderId="27" xfId="1" applyFont="1" applyFill="1" applyBorder="1" applyAlignment="1">
      <alignment horizontal="center" vertical="top" wrapText="1"/>
    </xf>
    <xf numFmtId="0" fontId="17" fillId="2" borderId="28" xfId="1" applyFont="1" applyFill="1" applyBorder="1" applyAlignment="1">
      <alignment horizontal="center" vertical="top" wrapText="1"/>
    </xf>
    <xf numFmtId="0" fontId="17" fillId="2" borderId="19" xfId="1" applyFont="1" applyFill="1" applyBorder="1" applyAlignment="1">
      <alignment horizontal="center" vertical="top" wrapText="1"/>
    </xf>
    <xf numFmtId="0" fontId="15" fillId="2" borderId="33" xfId="1" applyFont="1" applyFill="1" applyBorder="1" applyAlignment="1">
      <alignment horizontal="center"/>
    </xf>
    <xf numFmtId="0" fontId="15" fillId="2" borderId="34" xfId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4"/>
    <cellStyle name="Porcentagem 2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2</xdr:col>
          <xdr:colOff>476250</xdr:colOff>
          <xdr:row>0</xdr:row>
          <xdr:rowOff>895350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66675</xdr:rowOff>
        </xdr:from>
        <xdr:to>
          <xdr:col>1</xdr:col>
          <xdr:colOff>400050</xdr:colOff>
          <xdr:row>0</xdr:row>
          <xdr:rowOff>619125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171450</xdr:rowOff>
        </xdr:from>
        <xdr:to>
          <xdr:col>7</xdr:col>
          <xdr:colOff>0</xdr:colOff>
          <xdr:row>2</xdr:row>
          <xdr:rowOff>28575</xdr:rowOff>
        </xdr:to>
        <xdr:sp macro="" textlink="">
          <xdr:nvSpPr>
            <xdr:cNvPr id="11265" name="Imagem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0</xdr:row>
          <xdr:rowOff>47625</xdr:rowOff>
        </xdr:from>
        <xdr:to>
          <xdr:col>1</xdr:col>
          <xdr:colOff>571500</xdr:colOff>
          <xdr:row>2</xdr:row>
          <xdr:rowOff>180975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R57"/>
  <sheetViews>
    <sheetView showGridLines="0" showZeros="0" tabSelected="1" view="pageBreakPreview" zoomScaleSheetLayoutView="100" workbookViewId="0">
      <selection activeCell="G29" sqref="G29"/>
    </sheetView>
  </sheetViews>
  <sheetFormatPr defaultRowHeight="12.75" outlineLevelRow="1" x14ac:dyDescent="0.2"/>
  <cols>
    <col min="1" max="1" width="5.85546875" style="1" customWidth="1"/>
    <col min="2" max="2" width="8.7109375" style="1" customWidth="1"/>
    <col min="3" max="3" width="13.5703125" style="1" bestFit="1" customWidth="1"/>
    <col min="4" max="4" width="69.28515625" style="1" customWidth="1"/>
    <col min="5" max="5" width="6.85546875" style="1" customWidth="1"/>
    <col min="6" max="6" width="10" style="1" customWidth="1"/>
    <col min="7" max="7" width="10.42578125" style="1" customWidth="1"/>
    <col min="8" max="8" width="11.140625" style="1" bestFit="1" customWidth="1"/>
    <col min="9" max="9" width="14" style="1" customWidth="1"/>
    <col min="10" max="10" width="12.140625" style="1" customWidth="1"/>
    <col min="11" max="11" width="4.7109375" style="1" bestFit="1" customWidth="1"/>
    <col min="12" max="12" width="13.7109375" style="1" bestFit="1" customWidth="1"/>
    <col min="13" max="16384" width="9.140625" style="1"/>
  </cols>
  <sheetData>
    <row r="1" spans="1:18" ht="75.75" customHeight="1" thickBot="1" x14ac:dyDescent="0.25">
      <c r="A1" s="136"/>
      <c r="B1" s="137"/>
      <c r="C1" s="137"/>
      <c r="D1" s="217" t="s">
        <v>96</v>
      </c>
      <c r="E1" s="218"/>
      <c r="F1" s="218"/>
      <c r="G1" s="218"/>
      <c r="H1" s="218"/>
      <c r="I1" s="219"/>
      <c r="J1" s="14"/>
      <c r="K1" s="16"/>
      <c r="L1" s="16"/>
      <c r="M1" s="17"/>
      <c r="N1" s="17"/>
      <c r="O1" s="17"/>
      <c r="P1" s="17"/>
      <c r="Q1" s="17"/>
      <c r="R1" s="17"/>
    </row>
    <row r="2" spans="1:18" s="116" customFormat="1" ht="24.95" customHeight="1" thickBot="1" x14ac:dyDescent="0.25">
      <c r="A2" s="234" t="s">
        <v>2</v>
      </c>
      <c r="B2" s="235"/>
      <c r="C2" s="235"/>
      <c r="D2" s="235"/>
      <c r="E2" s="235"/>
      <c r="F2" s="235"/>
      <c r="G2" s="235"/>
      <c r="H2" s="235"/>
      <c r="I2" s="236"/>
      <c r="J2" s="114"/>
      <c r="K2" s="114"/>
      <c r="L2" s="114"/>
      <c r="M2" s="114"/>
      <c r="N2" s="114"/>
      <c r="O2" s="114"/>
      <c r="P2" s="115"/>
      <c r="Q2" s="115"/>
      <c r="R2" s="115"/>
    </row>
    <row r="3" spans="1:18" s="93" customFormat="1" ht="20.100000000000001" customHeight="1" x14ac:dyDescent="0.2">
      <c r="A3" s="237" t="s">
        <v>146</v>
      </c>
      <c r="B3" s="229"/>
      <c r="C3" s="229"/>
      <c r="D3" s="229"/>
      <c r="E3" s="229"/>
      <c r="F3" s="229"/>
      <c r="G3" s="238"/>
      <c r="H3" s="107" t="s">
        <v>83</v>
      </c>
      <c r="I3" s="108" t="s">
        <v>157</v>
      </c>
      <c r="J3" s="101"/>
      <c r="K3" s="101"/>
      <c r="L3" s="101"/>
      <c r="M3" s="101"/>
      <c r="N3" s="101"/>
      <c r="O3" s="101"/>
      <c r="P3" s="92"/>
      <c r="Q3" s="92"/>
      <c r="R3" s="92"/>
    </row>
    <row r="4" spans="1:18" s="93" customFormat="1" ht="20.100000000000001" customHeight="1" x14ac:dyDescent="0.2">
      <c r="A4" s="231" t="s">
        <v>133</v>
      </c>
      <c r="B4" s="232"/>
      <c r="C4" s="233"/>
      <c r="D4" s="233"/>
      <c r="E4" s="233"/>
      <c r="F4" s="233"/>
      <c r="G4" s="233"/>
      <c r="H4" s="109" t="s">
        <v>84</v>
      </c>
      <c r="I4" s="165">
        <v>0.03</v>
      </c>
      <c r="J4" s="106"/>
      <c r="K4" s="106"/>
      <c r="L4" s="106"/>
      <c r="M4" s="106"/>
      <c r="N4" s="106"/>
      <c r="O4" s="106"/>
      <c r="P4" s="92"/>
      <c r="Q4" s="92"/>
      <c r="R4" s="92"/>
    </row>
    <row r="5" spans="1:18" s="93" customFormat="1" ht="48" customHeight="1" x14ac:dyDescent="0.2">
      <c r="A5" s="226" t="s">
        <v>103</v>
      </c>
      <c r="B5" s="227"/>
      <c r="C5" s="228"/>
      <c r="D5" s="228"/>
      <c r="E5" s="228"/>
      <c r="F5" s="228"/>
      <c r="G5" s="228"/>
      <c r="H5" s="229" t="s">
        <v>85</v>
      </c>
      <c r="I5" s="230"/>
      <c r="J5" s="106"/>
      <c r="K5" s="106"/>
      <c r="L5" s="106"/>
      <c r="M5" s="106"/>
      <c r="N5" s="106"/>
      <c r="O5" s="106"/>
      <c r="P5" s="92"/>
      <c r="Q5" s="92"/>
      <c r="R5" s="92"/>
    </row>
    <row r="6" spans="1:18" s="93" customFormat="1" ht="20.100000000000001" customHeight="1" thickBot="1" x14ac:dyDescent="0.25">
      <c r="A6" s="231" t="s">
        <v>88</v>
      </c>
      <c r="B6" s="232"/>
      <c r="C6" s="233"/>
      <c r="D6" s="233"/>
      <c r="E6" s="233"/>
      <c r="F6" s="233"/>
      <c r="G6" s="233"/>
      <c r="H6" s="109" t="s">
        <v>4</v>
      </c>
      <c r="I6" s="165">
        <f>BDI!D41</f>
        <v>0.29838285625677896</v>
      </c>
      <c r="J6" s="106"/>
      <c r="K6" s="106"/>
      <c r="L6" s="106"/>
      <c r="M6" s="106"/>
      <c r="N6" s="106"/>
      <c r="O6" s="106"/>
      <c r="P6" s="92"/>
      <c r="Q6" s="92"/>
      <c r="R6" s="92"/>
    </row>
    <row r="7" spans="1:18" s="93" customFormat="1" ht="45" customHeight="1" thickBot="1" x14ac:dyDescent="0.25">
      <c r="A7" s="110" t="s">
        <v>0</v>
      </c>
      <c r="B7" s="239" t="s">
        <v>93</v>
      </c>
      <c r="C7" s="240"/>
      <c r="D7" s="111" t="s">
        <v>1</v>
      </c>
      <c r="E7" s="111" t="s">
        <v>86</v>
      </c>
      <c r="F7" s="111" t="s">
        <v>9</v>
      </c>
      <c r="G7" s="111" t="s">
        <v>10</v>
      </c>
      <c r="H7" s="111" t="s">
        <v>11</v>
      </c>
      <c r="I7" s="112" t="s">
        <v>3</v>
      </c>
      <c r="J7" s="101"/>
      <c r="K7" s="101"/>
      <c r="L7" s="101"/>
      <c r="M7" s="101"/>
      <c r="N7" s="101"/>
      <c r="O7" s="113"/>
      <c r="P7" s="92"/>
      <c r="Q7" s="92"/>
      <c r="R7" s="92"/>
    </row>
    <row r="8" spans="1:18" s="93" customFormat="1" ht="20.100000000000001" customHeight="1" thickBot="1" x14ac:dyDescent="0.25">
      <c r="A8" s="90">
        <v>1</v>
      </c>
      <c r="B8" s="203"/>
      <c r="C8" s="204"/>
      <c r="D8" s="215" t="s">
        <v>6</v>
      </c>
      <c r="E8" s="216"/>
      <c r="F8" s="216"/>
      <c r="G8" s="216"/>
      <c r="H8" s="216"/>
      <c r="I8" s="91">
        <f>I9</f>
        <v>0</v>
      </c>
      <c r="J8" s="92"/>
      <c r="K8" s="92"/>
      <c r="L8" s="92"/>
      <c r="M8" s="92"/>
      <c r="N8" s="92"/>
      <c r="O8" s="92"/>
      <c r="P8" s="92"/>
      <c r="Q8" s="92"/>
      <c r="R8" s="92"/>
    </row>
    <row r="9" spans="1:18" s="92" customFormat="1" ht="75.75" outlineLevel="1" thickBot="1" x14ac:dyDescent="0.25">
      <c r="A9" s="94" t="s">
        <v>5</v>
      </c>
      <c r="B9" s="134" t="s">
        <v>94</v>
      </c>
      <c r="C9" s="88" t="s">
        <v>91</v>
      </c>
      <c r="D9" s="95" t="s">
        <v>97</v>
      </c>
      <c r="E9" s="96" t="s">
        <v>92</v>
      </c>
      <c r="F9" s="98">
        <v>1</v>
      </c>
      <c r="G9" s="186"/>
      <c r="H9" s="99">
        <f>G9+G9*$I$6</f>
        <v>0</v>
      </c>
      <c r="I9" s="100">
        <f>H9*F9</f>
        <v>0</v>
      </c>
      <c r="J9" s="101"/>
      <c r="K9" s="101"/>
      <c r="L9" s="101"/>
      <c r="M9" s="101"/>
      <c r="N9" s="101"/>
      <c r="O9" s="101"/>
      <c r="P9" s="101"/>
      <c r="Q9" s="101"/>
    </row>
    <row r="10" spans="1:18" s="93" customFormat="1" ht="20.100000000000001" customHeight="1" thickBot="1" x14ac:dyDescent="0.25">
      <c r="A10" s="90">
        <v>2</v>
      </c>
      <c r="B10" s="133"/>
      <c r="C10" s="89"/>
      <c r="D10" s="215" t="s">
        <v>12</v>
      </c>
      <c r="E10" s="216"/>
      <c r="F10" s="216"/>
      <c r="G10" s="216"/>
      <c r="H10" s="216"/>
      <c r="I10" s="91">
        <f>I11</f>
        <v>0</v>
      </c>
      <c r="J10" s="92"/>
      <c r="K10" s="92"/>
      <c r="L10" s="92"/>
      <c r="M10" s="92"/>
      <c r="N10" s="92"/>
      <c r="O10" s="92"/>
      <c r="P10" s="92"/>
      <c r="Q10" s="92"/>
      <c r="R10" s="92"/>
    </row>
    <row r="11" spans="1:18" s="92" customFormat="1" ht="20.100000000000001" customHeight="1" outlineLevel="1" thickBot="1" x14ac:dyDescent="0.25">
      <c r="A11" s="94" t="s">
        <v>22</v>
      </c>
      <c r="B11" s="134" t="s">
        <v>94</v>
      </c>
      <c r="C11" s="138" t="s">
        <v>98</v>
      </c>
      <c r="D11" s="95" t="s">
        <v>99</v>
      </c>
      <c r="E11" s="96" t="s">
        <v>80</v>
      </c>
      <c r="F11" s="98">
        <v>22</v>
      </c>
      <c r="G11" s="205" t="s">
        <v>30</v>
      </c>
      <c r="H11" s="206"/>
      <c r="I11" s="207"/>
      <c r="J11" s="101"/>
      <c r="K11" s="101"/>
      <c r="L11" s="101"/>
      <c r="M11" s="101"/>
      <c r="N11" s="101"/>
      <c r="O11" s="101"/>
      <c r="P11" s="101"/>
      <c r="Q11" s="101"/>
    </row>
    <row r="12" spans="1:18" s="93" customFormat="1" ht="20.100000000000001" customHeight="1" thickBot="1" x14ac:dyDescent="0.25">
      <c r="A12" s="90">
        <v>3</v>
      </c>
      <c r="B12" s="203"/>
      <c r="C12" s="204"/>
      <c r="D12" s="215" t="s">
        <v>25</v>
      </c>
      <c r="E12" s="216"/>
      <c r="F12" s="216"/>
      <c r="G12" s="216"/>
      <c r="H12" s="216"/>
      <c r="I12" s="91">
        <f>SUM(I13:I14)</f>
        <v>0</v>
      </c>
      <c r="J12" s="92"/>
      <c r="K12" s="92"/>
      <c r="L12" s="92"/>
      <c r="M12" s="92"/>
      <c r="N12" s="92"/>
      <c r="O12" s="92"/>
      <c r="P12" s="92"/>
      <c r="Q12" s="92"/>
      <c r="R12" s="92"/>
    </row>
    <row r="13" spans="1:18" s="93" customFormat="1" ht="20.100000000000001" customHeight="1" x14ac:dyDescent="0.2">
      <c r="A13" s="94" t="s">
        <v>7</v>
      </c>
      <c r="B13" s="134" t="s">
        <v>94</v>
      </c>
      <c r="C13" s="145" t="s">
        <v>112</v>
      </c>
      <c r="D13" s="95" t="s">
        <v>113</v>
      </c>
      <c r="E13" s="96" t="s">
        <v>79</v>
      </c>
      <c r="F13" s="97">
        <v>483.45</v>
      </c>
      <c r="G13" s="186"/>
      <c r="H13" s="146">
        <f>G13+G13*$I$6</f>
        <v>0</v>
      </c>
      <c r="I13" s="100">
        <f>H13*F13</f>
        <v>0</v>
      </c>
      <c r="J13" s="92"/>
      <c r="K13" s="92"/>
      <c r="L13" s="92"/>
      <c r="M13" s="92"/>
      <c r="N13" s="92"/>
      <c r="O13" s="92"/>
      <c r="P13" s="92"/>
      <c r="Q13" s="92"/>
      <c r="R13" s="92"/>
    </row>
    <row r="14" spans="1:18" s="148" customFormat="1" ht="30.75" outlineLevel="1" thickBot="1" x14ac:dyDescent="0.25">
      <c r="A14" s="94" t="s">
        <v>73</v>
      </c>
      <c r="B14" s="134" t="s">
        <v>94</v>
      </c>
      <c r="C14" s="145" t="s">
        <v>114</v>
      </c>
      <c r="D14" s="95" t="s">
        <v>115</v>
      </c>
      <c r="E14" s="96" t="s">
        <v>79</v>
      </c>
      <c r="F14" s="98">
        <f>F13</f>
        <v>483.45</v>
      </c>
      <c r="G14" s="186"/>
      <c r="H14" s="149">
        <f>G14+G14*$I$6</f>
        <v>0</v>
      </c>
      <c r="I14" s="100">
        <f>H14*F14</f>
        <v>0</v>
      </c>
      <c r="J14" s="147"/>
      <c r="K14" s="147"/>
      <c r="L14" s="147"/>
      <c r="M14" s="147"/>
      <c r="N14" s="147"/>
      <c r="O14" s="147"/>
      <c r="P14" s="147"/>
      <c r="Q14" s="147"/>
    </row>
    <row r="15" spans="1:18" s="93" customFormat="1" ht="20.100000000000001" customHeight="1" thickBot="1" x14ac:dyDescent="0.25">
      <c r="A15" s="90">
        <v>4</v>
      </c>
      <c r="B15" s="203"/>
      <c r="C15" s="204"/>
      <c r="D15" s="215" t="s">
        <v>101</v>
      </c>
      <c r="E15" s="216"/>
      <c r="F15" s="216"/>
      <c r="G15" s="216"/>
      <c r="H15" s="216"/>
      <c r="I15" s="91">
        <f>SUM(I16:I18)</f>
        <v>0</v>
      </c>
      <c r="J15" s="92"/>
      <c r="K15" s="92"/>
      <c r="L15" s="92"/>
      <c r="M15" s="92"/>
      <c r="N15" s="92"/>
      <c r="O15" s="92"/>
      <c r="P15" s="92"/>
      <c r="Q15" s="92"/>
      <c r="R15" s="92"/>
    </row>
    <row r="16" spans="1:18" s="92" customFormat="1" ht="30" outlineLevel="1" x14ac:dyDescent="0.2">
      <c r="A16" s="94" t="s">
        <v>8</v>
      </c>
      <c r="B16" s="134" t="s">
        <v>95</v>
      </c>
      <c r="C16" s="88" t="s">
        <v>117</v>
      </c>
      <c r="D16" s="95" t="s">
        <v>120</v>
      </c>
      <c r="E16" s="96" t="s">
        <v>82</v>
      </c>
      <c r="F16" s="98">
        <v>54.34</v>
      </c>
      <c r="G16" s="186"/>
      <c r="H16" s="102">
        <f>G16+G16*$I$6</f>
        <v>0</v>
      </c>
      <c r="I16" s="100">
        <f>H16*F16</f>
        <v>0</v>
      </c>
      <c r="J16" s="101"/>
      <c r="K16" s="101"/>
      <c r="L16" s="101"/>
      <c r="M16" s="101"/>
      <c r="N16" s="101"/>
      <c r="O16" s="101"/>
      <c r="P16" s="101"/>
      <c r="Q16" s="101"/>
    </row>
    <row r="17" spans="1:18" s="92" customFormat="1" ht="30" outlineLevel="1" x14ac:dyDescent="0.2">
      <c r="A17" s="94" t="s">
        <v>78</v>
      </c>
      <c r="B17" s="134" t="s">
        <v>95</v>
      </c>
      <c r="C17" s="88" t="s">
        <v>118</v>
      </c>
      <c r="D17" s="95" t="s">
        <v>119</v>
      </c>
      <c r="E17" s="96" t="s">
        <v>82</v>
      </c>
      <c r="F17" s="98">
        <v>74.3</v>
      </c>
      <c r="G17" s="186"/>
      <c r="H17" s="102">
        <f>G17+G17*$I$6</f>
        <v>0</v>
      </c>
      <c r="I17" s="100">
        <f>H17*F17</f>
        <v>0</v>
      </c>
      <c r="J17" s="101"/>
      <c r="K17" s="101"/>
      <c r="L17" s="101"/>
      <c r="M17" s="101"/>
      <c r="N17" s="101"/>
      <c r="O17" s="101"/>
      <c r="P17" s="101"/>
      <c r="Q17" s="101"/>
    </row>
    <row r="18" spans="1:18" s="92" customFormat="1" ht="30.75" outlineLevel="1" thickBot="1" x14ac:dyDescent="0.25">
      <c r="A18" s="94" t="s">
        <v>116</v>
      </c>
      <c r="B18" s="134" t="s">
        <v>94</v>
      </c>
      <c r="C18" s="88" t="s">
        <v>14</v>
      </c>
      <c r="D18" s="95" t="s">
        <v>13</v>
      </c>
      <c r="E18" s="96" t="s">
        <v>92</v>
      </c>
      <c r="F18" s="98">
        <v>2</v>
      </c>
      <c r="G18" s="186"/>
      <c r="H18" s="103">
        <f>G18+G18*$I$6</f>
        <v>0</v>
      </c>
      <c r="I18" s="100">
        <f>H18*F18</f>
        <v>0</v>
      </c>
      <c r="J18" s="101"/>
      <c r="K18" s="101"/>
      <c r="L18" s="101"/>
      <c r="M18" s="101"/>
      <c r="N18" s="101"/>
      <c r="O18" s="101"/>
      <c r="P18" s="101"/>
      <c r="Q18" s="101"/>
    </row>
    <row r="19" spans="1:18" s="93" customFormat="1" ht="20.100000000000001" customHeight="1" thickBot="1" x14ac:dyDescent="0.25">
      <c r="A19" s="90">
        <v>5</v>
      </c>
      <c r="B19" s="203"/>
      <c r="C19" s="204"/>
      <c r="D19" s="215" t="s">
        <v>100</v>
      </c>
      <c r="E19" s="216"/>
      <c r="F19" s="216"/>
      <c r="G19" s="216"/>
      <c r="H19" s="216"/>
      <c r="I19" s="91">
        <f>SUM(I20:I24)</f>
        <v>0</v>
      </c>
      <c r="J19" s="92"/>
      <c r="K19" s="92"/>
      <c r="L19" s="92"/>
      <c r="M19" s="92"/>
      <c r="N19" s="92"/>
      <c r="O19" s="92"/>
      <c r="P19" s="92"/>
      <c r="Q19" s="92"/>
      <c r="R19" s="92"/>
    </row>
    <row r="20" spans="1:18" s="140" customFormat="1" ht="20.100000000000001" customHeight="1" outlineLevel="1" x14ac:dyDescent="0.2">
      <c r="A20" s="94" t="s">
        <v>108</v>
      </c>
      <c r="B20" s="134" t="s">
        <v>94</v>
      </c>
      <c r="C20" s="88" t="s">
        <v>24</v>
      </c>
      <c r="D20" s="95" t="s">
        <v>23</v>
      </c>
      <c r="E20" s="96" t="s">
        <v>79</v>
      </c>
      <c r="F20" s="98">
        <v>311.43</v>
      </c>
      <c r="G20" s="186"/>
      <c r="H20" s="99">
        <f>G20+G20*$I$6</f>
        <v>0</v>
      </c>
      <c r="I20" s="100">
        <f>H20*F20</f>
        <v>0</v>
      </c>
      <c r="J20" s="139"/>
      <c r="K20" s="139"/>
      <c r="L20" s="139"/>
      <c r="M20" s="139"/>
      <c r="N20" s="139"/>
      <c r="O20" s="139"/>
      <c r="P20" s="139"/>
      <c r="Q20" s="139"/>
    </row>
    <row r="21" spans="1:18" s="140" customFormat="1" ht="20.100000000000001" customHeight="1" outlineLevel="1" x14ac:dyDescent="0.2">
      <c r="A21" s="94" t="s">
        <v>74</v>
      </c>
      <c r="B21" s="134" t="s">
        <v>94</v>
      </c>
      <c r="C21" s="88" t="s">
        <v>70</v>
      </c>
      <c r="D21" s="95" t="s">
        <v>71</v>
      </c>
      <c r="E21" s="96" t="s">
        <v>81</v>
      </c>
      <c r="F21" s="98">
        <f>F20*0.05</f>
        <v>15.5715</v>
      </c>
      <c r="G21" s="186"/>
      <c r="H21" s="102">
        <f>G21+G21*$I$6</f>
        <v>0</v>
      </c>
      <c r="I21" s="100">
        <f>H21*F21</f>
        <v>0</v>
      </c>
      <c r="J21" s="139"/>
      <c r="K21" s="139"/>
      <c r="L21" s="139"/>
      <c r="M21" s="139"/>
      <c r="N21" s="139"/>
      <c r="O21" s="139"/>
      <c r="P21" s="139"/>
      <c r="Q21" s="139"/>
    </row>
    <row r="22" spans="1:18" s="140" customFormat="1" ht="20.100000000000001" customHeight="1" outlineLevel="1" x14ac:dyDescent="0.2">
      <c r="A22" s="94" t="s">
        <v>109</v>
      </c>
      <c r="B22" s="134" t="s">
        <v>94</v>
      </c>
      <c r="C22" s="150" t="s">
        <v>121</v>
      </c>
      <c r="D22" s="95" t="s">
        <v>122</v>
      </c>
      <c r="E22" s="96" t="s">
        <v>79</v>
      </c>
      <c r="F22" s="97">
        <f>F20</f>
        <v>311.43</v>
      </c>
      <c r="G22" s="186"/>
      <c r="H22" s="151">
        <f>G22+G22*$I$6</f>
        <v>0</v>
      </c>
      <c r="I22" s="100">
        <f>H22*F22</f>
        <v>0</v>
      </c>
      <c r="J22" s="139"/>
      <c r="K22" s="139"/>
      <c r="L22" s="139"/>
      <c r="M22" s="139"/>
      <c r="N22" s="139"/>
      <c r="O22" s="139"/>
      <c r="P22" s="139"/>
      <c r="Q22" s="139"/>
    </row>
    <row r="23" spans="1:18" s="92" customFormat="1" ht="30" outlineLevel="1" x14ac:dyDescent="0.2">
      <c r="A23" s="94" t="s">
        <v>75</v>
      </c>
      <c r="B23" s="134" t="s">
        <v>95</v>
      </c>
      <c r="C23" s="142">
        <v>94963</v>
      </c>
      <c r="D23" s="95" t="s">
        <v>89</v>
      </c>
      <c r="E23" s="96" t="s">
        <v>81</v>
      </c>
      <c r="F23" s="98">
        <f>F20*0.06</f>
        <v>18.6858</v>
      </c>
      <c r="G23" s="186"/>
      <c r="H23" s="102">
        <f>G23+G23*$I$6</f>
        <v>0</v>
      </c>
      <c r="I23" s="100">
        <f>H23*F23</f>
        <v>0</v>
      </c>
      <c r="J23" s="101"/>
      <c r="K23" s="101"/>
      <c r="L23" s="101"/>
      <c r="M23" s="101"/>
      <c r="N23" s="101"/>
      <c r="O23" s="101"/>
      <c r="P23" s="101"/>
      <c r="Q23" s="101"/>
    </row>
    <row r="24" spans="1:18" s="92" customFormat="1" ht="30.75" outlineLevel="1" thickBot="1" x14ac:dyDescent="0.25">
      <c r="A24" s="94" t="s">
        <v>123</v>
      </c>
      <c r="B24" s="135" t="s">
        <v>95</v>
      </c>
      <c r="C24" s="143">
        <v>85662</v>
      </c>
      <c r="D24" s="144" t="s">
        <v>102</v>
      </c>
      <c r="E24" s="96" t="s">
        <v>79</v>
      </c>
      <c r="F24" s="98">
        <f>F20</f>
        <v>311.43</v>
      </c>
      <c r="G24" s="186"/>
      <c r="H24" s="103">
        <f>G24+G24*$I$6</f>
        <v>0</v>
      </c>
      <c r="I24" s="100">
        <f>H24*F24</f>
        <v>0</v>
      </c>
      <c r="J24" s="101"/>
      <c r="K24" s="101"/>
      <c r="L24" s="101"/>
      <c r="M24" s="101"/>
      <c r="N24" s="101"/>
      <c r="O24" s="101"/>
      <c r="P24" s="101"/>
      <c r="Q24" s="101"/>
    </row>
    <row r="25" spans="1:18" s="93" customFormat="1" ht="20.100000000000001" customHeight="1" thickBot="1" x14ac:dyDescent="0.25">
      <c r="A25" s="90">
        <v>6</v>
      </c>
      <c r="B25" s="203"/>
      <c r="C25" s="204"/>
      <c r="D25" s="215" t="s">
        <v>43</v>
      </c>
      <c r="E25" s="216"/>
      <c r="F25" s="216"/>
      <c r="G25" s="216"/>
      <c r="H25" s="246"/>
      <c r="I25" s="91">
        <f>SUM(I26:I26)</f>
        <v>0</v>
      </c>
      <c r="J25" s="92"/>
      <c r="K25" s="92"/>
      <c r="L25" s="92"/>
      <c r="M25" s="92"/>
      <c r="N25" s="92"/>
      <c r="O25" s="92"/>
      <c r="P25" s="92"/>
      <c r="Q25" s="92"/>
      <c r="R25" s="92"/>
    </row>
    <row r="26" spans="1:18" s="93" customFormat="1" ht="20.100000000000001" customHeight="1" thickBot="1" x14ac:dyDescent="0.25">
      <c r="A26" s="96" t="s">
        <v>21</v>
      </c>
      <c r="B26" s="135" t="s">
        <v>95</v>
      </c>
      <c r="C26" s="163" t="s">
        <v>131</v>
      </c>
      <c r="D26" s="95" t="s">
        <v>132</v>
      </c>
      <c r="E26" s="96" t="s">
        <v>79</v>
      </c>
      <c r="F26" s="98">
        <v>51.88</v>
      </c>
      <c r="G26" s="186"/>
      <c r="H26" s="162">
        <f>G26+G26*$I$6</f>
        <v>0</v>
      </c>
      <c r="I26" s="100">
        <f>H26*F26</f>
        <v>0</v>
      </c>
      <c r="J26" s="92"/>
      <c r="K26" s="92"/>
      <c r="L26" s="92"/>
      <c r="M26" s="92"/>
      <c r="N26" s="92"/>
      <c r="O26" s="92"/>
      <c r="P26" s="92"/>
      <c r="Q26" s="92"/>
      <c r="R26" s="92"/>
    </row>
    <row r="27" spans="1:18" s="93" customFormat="1" ht="20.100000000000001" customHeight="1" thickBot="1" x14ac:dyDescent="0.25">
      <c r="A27" s="154">
        <v>7</v>
      </c>
      <c r="B27" s="211"/>
      <c r="C27" s="212"/>
      <c r="D27" s="216" t="s">
        <v>15</v>
      </c>
      <c r="E27" s="216"/>
      <c r="F27" s="216"/>
      <c r="G27" s="216"/>
      <c r="H27" s="216"/>
      <c r="I27" s="91">
        <f>SUM(I28:I30)</f>
        <v>0</v>
      </c>
      <c r="J27" s="92"/>
      <c r="K27" s="92"/>
      <c r="L27" s="92"/>
      <c r="M27" s="92"/>
      <c r="N27" s="92"/>
      <c r="O27" s="92"/>
      <c r="P27" s="92"/>
      <c r="Q27" s="92"/>
      <c r="R27" s="92"/>
    </row>
    <row r="28" spans="1:18" s="148" customFormat="1" ht="30" outlineLevel="1" x14ac:dyDescent="0.2">
      <c r="A28" s="94" t="s">
        <v>19</v>
      </c>
      <c r="B28" s="152" t="s">
        <v>94</v>
      </c>
      <c r="C28" s="88" t="s">
        <v>20</v>
      </c>
      <c r="D28" s="95" t="s">
        <v>18</v>
      </c>
      <c r="E28" s="96" t="s">
        <v>79</v>
      </c>
      <c r="F28" s="98">
        <v>172.02</v>
      </c>
      <c r="G28" s="186"/>
      <c r="H28" s="99">
        <f>G28+G28*$I$6</f>
        <v>0</v>
      </c>
      <c r="I28" s="100">
        <f>H28*F28</f>
        <v>0</v>
      </c>
      <c r="J28" s="147"/>
      <c r="K28" s="147"/>
      <c r="L28" s="147"/>
      <c r="M28" s="147"/>
      <c r="N28" s="147"/>
      <c r="O28" s="147"/>
      <c r="P28" s="147"/>
      <c r="Q28" s="147"/>
    </row>
    <row r="29" spans="1:18" s="92" customFormat="1" ht="30" outlineLevel="1" x14ac:dyDescent="0.2">
      <c r="A29" s="94" t="s">
        <v>134</v>
      </c>
      <c r="B29" s="134" t="s">
        <v>94</v>
      </c>
      <c r="C29" s="88" t="s">
        <v>17</v>
      </c>
      <c r="D29" s="95" t="s">
        <v>16</v>
      </c>
      <c r="E29" s="96" t="s">
        <v>92</v>
      </c>
      <c r="F29" s="98">
        <v>6</v>
      </c>
      <c r="G29" s="186"/>
      <c r="H29" s="102">
        <f>G29+G29*$I$6</f>
        <v>0</v>
      </c>
      <c r="I29" s="100">
        <f>H29*F29</f>
        <v>0</v>
      </c>
      <c r="J29" s="101"/>
      <c r="K29" s="101"/>
      <c r="L29" s="101"/>
      <c r="M29" s="101"/>
      <c r="N29" s="101"/>
      <c r="O29" s="101"/>
      <c r="P29" s="101"/>
      <c r="Q29" s="101"/>
    </row>
    <row r="30" spans="1:18" s="92" customFormat="1" ht="30" outlineLevel="1" x14ac:dyDescent="0.2">
      <c r="A30" s="94" t="s">
        <v>135</v>
      </c>
      <c r="B30" s="153" t="s">
        <v>94</v>
      </c>
      <c r="C30" s="155" t="s">
        <v>27</v>
      </c>
      <c r="D30" s="95" t="s">
        <v>26</v>
      </c>
      <c r="E30" s="96" t="s">
        <v>92</v>
      </c>
      <c r="F30" s="98">
        <v>9</v>
      </c>
      <c r="G30" s="186"/>
      <c r="H30" s="102">
        <f>G30+G30*$I$6</f>
        <v>0</v>
      </c>
      <c r="I30" s="100">
        <f>H30*F30</f>
        <v>0</v>
      </c>
      <c r="J30" s="101"/>
      <c r="K30" s="101"/>
      <c r="L30" s="101"/>
      <c r="M30" s="101"/>
      <c r="N30" s="101"/>
      <c r="O30" s="101"/>
      <c r="P30" s="101"/>
      <c r="Q30" s="101"/>
    </row>
    <row r="31" spans="1:18" s="92" customFormat="1" ht="20.100000000000001" customHeight="1" outlineLevel="1" x14ac:dyDescent="0.2">
      <c r="A31" s="94" t="s">
        <v>136</v>
      </c>
      <c r="B31" s="247" t="s">
        <v>126</v>
      </c>
      <c r="C31" s="247"/>
      <c r="D31" s="95" t="s">
        <v>110</v>
      </c>
      <c r="E31" s="96" t="s">
        <v>92</v>
      </c>
      <c r="F31" s="98">
        <v>1</v>
      </c>
      <c r="G31" s="205" t="s">
        <v>30</v>
      </c>
      <c r="H31" s="206"/>
      <c r="I31" s="207"/>
      <c r="J31" s="101"/>
      <c r="K31" s="101"/>
      <c r="L31" s="101"/>
      <c r="M31" s="101"/>
      <c r="N31" s="101"/>
      <c r="O31" s="101"/>
      <c r="P31" s="101"/>
      <c r="Q31" s="101"/>
    </row>
    <row r="32" spans="1:18" s="92" customFormat="1" ht="20.100000000000001" customHeight="1" outlineLevel="1" x14ac:dyDescent="0.2">
      <c r="A32" s="94" t="s">
        <v>137</v>
      </c>
      <c r="B32" s="247" t="s">
        <v>126</v>
      </c>
      <c r="C32" s="247"/>
      <c r="D32" s="95" t="s">
        <v>144</v>
      </c>
      <c r="E32" s="96" t="s">
        <v>92</v>
      </c>
      <c r="F32" s="98">
        <v>1</v>
      </c>
      <c r="G32" s="205" t="s">
        <v>30</v>
      </c>
      <c r="H32" s="206"/>
      <c r="I32" s="207"/>
      <c r="J32" s="101"/>
      <c r="K32" s="101"/>
      <c r="L32" s="101"/>
      <c r="M32" s="101"/>
      <c r="N32" s="101"/>
      <c r="O32" s="101"/>
      <c r="P32" s="101"/>
      <c r="Q32" s="101"/>
    </row>
    <row r="33" spans="1:18" s="92" customFormat="1" ht="20.100000000000001" customHeight="1" outlineLevel="1" x14ac:dyDescent="0.2">
      <c r="A33" s="94" t="s">
        <v>138</v>
      </c>
      <c r="B33" s="247" t="s">
        <v>126</v>
      </c>
      <c r="C33" s="247"/>
      <c r="D33" s="95" t="s">
        <v>145</v>
      </c>
      <c r="E33" s="96" t="s">
        <v>92</v>
      </c>
      <c r="F33" s="98">
        <v>1</v>
      </c>
      <c r="G33" s="205" t="s">
        <v>30</v>
      </c>
      <c r="H33" s="206"/>
      <c r="I33" s="207"/>
      <c r="J33" s="101"/>
      <c r="K33" s="101"/>
      <c r="L33" s="101"/>
      <c r="M33" s="101"/>
      <c r="N33" s="101"/>
      <c r="O33" s="101"/>
      <c r="P33" s="101"/>
      <c r="Q33" s="101"/>
    </row>
    <row r="34" spans="1:18" s="92" customFormat="1" ht="20.100000000000001" customHeight="1" outlineLevel="1" x14ac:dyDescent="0.2">
      <c r="A34" s="94" t="s">
        <v>139</v>
      </c>
      <c r="B34" s="247" t="s">
        <v>126</v>
      </c>
      <c r="C34" s="247"/>
      <c r="D34" s="95" t="s">
        <v>29</v>
      </c>
      <c r="E34" s="96" t="s">
        <v>92</v>
      </c>
      <c r="F34" s="98">
        <v>2</v>
      </c>
      <c r="G34" s="205" t="s">
        <v>30</v>
      </c>
      <c r="H34" s="206"/>
      <c r="I34" s="207"/>
      <c r="J34" s="101"/>
      <c r="K34" s="101"/>
      <c r="L34" s="101"/>
      <c r="M34" s="101"/>
      <c r="N34" s="101"/>
      <c r="O34" s="101"/>
      <c r="P34" s="101"/>
      <c r="Q34" s="101"/>
    </row>
    <row r="35" spans="1:18" s="92" customFormat="1" ht="20.100000000000001" customHeight="1" outlineLevel="1" x14ac:dyDescent="0.2">
      <c r="A35" s="94" t="s">
        <v>140</v>
      </c>
      <c r="B35" s="247" t="s">
        <v>126</v>
      </c>
      <c r="C35" s="247"/>
      <c r="D35" s="95" t="s">
        <v>111</v>
      </c>
      <c r="E35" s="96" t="s">
        <v>92</v>
      </c>
      <c r="F35" s="98">
        <v>9</v>
      </c>
      <c r="G35" s="205" t="s">
        <v>30</v>
      </c>
      <c r="H35" s="206"/>
      <c r="I35" s="207"/>
      <c r="J35" s="101"/>
      <c r="K35" s="101"/>
      <c r="L35" s="101"/>
      <c r="M35" s="101"/>
      <c r="N35" s="101"/>
      <c r="O35" s="101"/>
      <c r="P35" s="101"/>
      <c r="Q35" s="101"/>
    </row>
    <row r="36" spans="1:18" s="92" customFormat="1" ht="20.100000000000001" customHeight="1" outlineLevel="1" thickBot="1" x14ac:dyDescent="0.25">
      <c r="A36" s="94" t="s">
        <v>141</v>
      </c>
      <c r="B36" s="248" t="s">
        <v>126</v>
      </c>
      <c r="C36" s="248"/>
      <c r="D36" s="105" t="s">
        <v>130</v>
      </c>
      <c r="E36" s="156" t="s">
        <v>92</v>
      </c>
      <c r="F36" s="157">
        <v>1</v>
      </c>
      <c r="G36" s="244" t="s">
        <v>30</v>
      </c>
      <c r="H36" s="245"/>
      <c r="I36" s="207"/>
      <c r="J36" s="101"/>
      <c r="K36" s="101"/>
      <c r="L36" s="101"/>
      <c r="M36" s="101"/>
      <c r="N36" s="101"/>
      <c r="O36" s="101"/>
      <c r="P36" s="101"/>
      <c r="Q36" s="101"/>
    </row>
    <row r="37" spans="1:18" s="93" customFormat="1" ht="20.100000000000001" customHeight="1" thickBot="1" x14ac:dyDescent="0.25">
      <c r="A37" s="90">
        <v>8</v>
      </c>
      <c r="B37" s="158"/>
      <c r="C37" s="159"/>
      <c r="D37" s="160" t="s">
        <v>124</v>
      </c>
      <c r="E37" s="161"/>
      <c r="F37" s="161"/>
      <c r="G37" s="161"/>
      <c r="H37" s="159"/>
      <c r="I37" s="91">
        <f>SUM(I38:I38)</f>
        <v>0</v>
      </c>
      <c r="J37" s="92"/>
      <c r="K37" s="92"/>
      <c r="L37" s="92"/>
      <c r="M37" s="92"/>
      <c r="N37" s="92"/>
      <c r="O37" s="92"/>
      <c r="P37" s="92"/>
      <c r="Q37" s="92"/>
      <c r="R37" s="92"/>
    </row>
    <row r="38" spans="1:18" s="93" customFormat="1" ht="30.75" outlineLevel="1" thickBot="1" x14ac:dyDescent="0.25">
      <c r="A38" s="104" t="s">
        <v>42</v>
      </c>
      <c r="B38" s="135" t="s">
        <v>94</v>
      </c>
      <c r="C38" s="163" t="s">
        <v>41</v>
      </c>
      <c r="D38" s="105" t="s">
        <v>87</v>
      </c>
      <c r="E38" s="156" t="s">
        <v>129</v>
      </c>
      <c r="F38" s="169">
        <v>8</v>
      </c>
      <c r="G38" s="187"/>
      <c r="H38" s="176">
        <f>G38+G38*$I$6</f>
        <v>0</v>
      </c>
      <c r="I38" s="177">
        <f>H38*F38</f>
        <v>0</v>
      </c>
      <c r="J38" s="101"/>
      <c r="K38" s="101"/>
      <c r="L38" s="101"/>
      <c r="M38" s="101"/>
      <c r="N38" s="101"/>
      <c r="O38" s="101"/>
      <c r="P38" s="101"/>
      <c r="Q38" s="101"/>
      <c r="R38" s="92"/>
    </row>
    <row r="39" spans="1:18" s="93" customFormat="1" ht="15.75" outlineLevel="1" thickBot="1" x14ac:dyDescent="0.25">
      <c r="A39" s="90">
        <v>9</v>
      </c>
      <c r="B39" s="203"/>
      <c r="C39" s="210"/>
      <c r="D39" s="225" t="s">
        <v>148</v>
      </c>
      <c r="E39" s="216"/>
      <c r="F39" s="216"/>
      <c r="G39" s="216"/>
      <c r="H39" s="216"/>
      <c r="I39" s="91">
        <f>SUM(I40:I41)</f>
        <v>0</v>
      </c>
      <c r="J39" s="101"/>
      <c r="K39" s="101"/>
      <c r="L39" s="101"/>
      <c r="M39" s="101"/>
      <c r="N39" s="101"/>
      <c r="O39" s="101"/>
      <c r="P39" s="101"/>
      <c r="Q39" s="101"/>
      <c r="R39" s="92"/>
    </row>
    <row r="40" spans="1:18" s="93" customFormat="1" ht="45" outlineLevel="1" x14ac:dyDescent="0.2">
      <c r="A40" s="153" t="s">
        <v>142</v>
      </c>
      <c r="B40" s="182" t="s">
        <v>94</v>
      </c>
      <c r="C40" s="172" t="s">
        <v>152</v>
      </c>
      <c r="D40" s="173" t="s">
        <v>153</v>
      </c>
      <c r="E40" s="174" t="s">
        <v>92</v>
      </c>
      <c r="F40" s="175">
        <v>2</v>
      </c>
      <c r="G40" s="188"/>
      <c r="H40" s="183">
        <f>G40+G40*$I$6</f>
        <v>0</v>
      </c>
      <c r="I40" s="184">
        <f>H40*F40</f>
        <v>0</v>
      </c>
      <c r="J40" s="101"/>
      <c r="K40" s="101"/>
      <c r="L40" s="101"/>
      <c r="M40" s="101"/>
      <c r="N40" s="101"/>
      <c r="O40" s="101"/>
      <c r="P40" s="101"/>
      <c r="Q40" s="101"/>
      <c r="R40" s="92"/>
    </row>
    <row r="41" spans="1:18" s="93" customFormat="1" ht="15.75" outlineLevel="1" thickBot="1" x14ac:dyDescent="0.25">
      <c r="A41" s="164" t="s">
        <v>150</v>
      </c>
      <c r="B41" s="135" t="s">
        <v>94</v>
      </c>
      <c r="C41" s="178" t="s">
        <v>151</v>
      </c>
      <c r="D41" s="179" t="s">
        <v>149</v>
      </c>
      <c r="E41" s="180" t="s">
        <v>92</v>
      </c>
      <c r="F41" s="181">
        <v>1</v>
      </c>
      <c r="G41" s="189"/>
      <c r="H41" s="176">
        <f>G41+G41*$I$6</f>
        <v>0</v>
      </c>
      <c r="I41" s="177">
        <f>H41*F41</f>
        <v>0</v>
      </c>
      <c r="J41" s="101"/>
      <c r="K41" s="101"/>
      <c r="L41" s="101"/>
      <c r="M41" s="101"/>
      <c r="N41" s="101"/>
      <c r="O41" s="101"/>
      <c r="P41" s="101"/>
      <c r="Q41" s="101"/>
      <c r="R41" s="92"/>
    </row>
    <row r="42" spans="1:18" s="93" customFormat="1" ht="20.100000000000001" customHeight="1" thickBot="1" x14ac:dyDescent="0.25">
      <c r="A42" s="90">
        <v>10</v>
      </c>
      <c r="B42" s="203"/>
      <c r="C42" s="210"/>
      <c r="D42" s="225" t="s">
        <v>125</v>
      </c>
      <c r="E42" s="216"/>
      <c r="F42" s="216"/>
      <c r="G42" s="216"/>
      <c r="H42" s="216"/>
      <c r="I42" s="91">
        <f>SUM(I43:I43)</f>
        <v>0</v>
      </c>
      <c r="J42" s="92"/>
      <c r="K42" s="92"/>
      <c r="L42" s="92"/>
      <c r="M42" s="92"/>
      <c r="N42" s="92"/>
      <c r="O42" s="92"/>
      <c r="P42" s="92"/>
      <c r="Q42" s="92"/>
      <c r="R42" s="92"/>
    </row>
    <row r="43" spans="1:18" s="92" customFormat="1" ht="15.75" outlineLevel="1" thickBot="1" x14ac:dyDescent="0.25">
      <c r="A43" s="166" t="s">
        <v>143</v>
      </c>
      <c r="B43" s="213" t="s">
        <v>126</v>
      </c>
      <c r="C43" s="214"/>
      <c r="D43" s="167" t="s">
        <v>127</v>
      </c>
      <c r="E43" s="168" t="s">
        <v>128</v>
      </c>
      <c r="F43" s="169">
        <v>3</v>
      </c>
      <c r="G43" s="187"/>
      <c r="H43" s="170">
        <f>G43+G43*$I$6</f>
        <v>0</v>
      </c>
      <c r="I43" s="171">
        <f>H43*F43</f>
        <v>0</v>
      </c>
      <c r="J43" s="101"/>
      <c r="K43" s="101"/>
      <c r="L43" s="101"/>
      <c r="M43" s="101"/>
      <c r="N43" s="101"/>
      <c r="O43" s="101"/>
      <c r="P43" s="101"/>
      <c r="Q43" s="101"/>
    </row>
    <row r="44" spans="1:18" s="93" customFormat="1" ht="20.100000000000001" customHeight="1" thickBot="1" x14ac:dyDescent="0.25">
      <c r="A44" s="90">
        <v>11</v>
      </c>
      <c r="B44" s="203"/>
      <c r="C44" s="204"/>
      <c r="D44" s="215" t="s">
        <v>104</v>
      </c>
      <c r="E44" s="216"/>
      <c r="F44" s="216"/>
      <c r="G44" s="216"/>
      <c r="H44" s="216"/>
      <c r="I44" s="91">
        <f>I45</f>
        <v>0</v>
      </c>
      <c r="J44" s="92"/>
      <c r="K44" s="92"/>
      <c r="L44" s="92"/>
      <c r="M44" s="92"/>
      <c r="N44" s="92"/>
      <c r="O44" s="92"/>
      <c r="P44" s="92"/>
      <c r="Q44" s="92"/>
      <c r="R44" s="92"/>
    </row>
    <row r="45" spans="1:18" s="92" customFormat="1" ht="20.100000000000001" customHeight="1" outlineLevel="1" thickBot="1" x14ac:dyDescent="0.25">
      <c r="A45" s="94" t="s">
        <v>28</v>
      </c>
      <c r="B45" s="134" t="s">
        <v>94</v>
      </c>
      <c r="C45" s="88" t="s">
        <v>105</v>
      </c>
      <c r="D45" s="95" t="s">
        <v>106</v>
      </c>
      <c r="E45" s="96" t="s">
        <v>107</v>
      </c>
      <c r="F45" s="97">
        <v>0.25</v>
      </c>
      <c r="G45" s="186"/>
      <c r="H45" s="103">
        <f>G45+G45*$I$6</f>
        <v>0</v>
      </c>
      <c r="I45" s="100">
        <f>H45*F45</f>
        <v>0</v>
      </c>
      <c r="J45" s="101"/>
      <c r="K45" s="101"/>
      <c r="L45" s="101"/>
      <c r="M45" s="101"/>
      <c r="N45" s="101"/>
      <c r="O45" s="101"/>
      <c r="P45" s="101"/>
      <c r="Q45" s="101"/>
    </row>
    <row r="46" spans="1:18" s="131" customFormat="1" ht="30" customHeight="1" thickBot="1" x14ac:dyDescent="0.25">
      <c r="A46" s="220" t="s">
        <v>72</v>
      </c>
      <c r="B46" s="221"/>
      <c r="C46" s="222"/>
      <c r="D46" s="222"/>
      <c r="E46" s="222"/>
      <c r="F46" s="222"/>
      <c r="G46" s="222"/>
      <c r="H46" s="223"/>
      <c r="I46" s="132">
        <f>SUM(I44,I42,I37,I27,I25,I19,I15,I12,I8,I39)</f>
        <v>0</v>
      </c>
      <c r="J46" s="128"/>
      <c r="K46" s="128"/>
      <c r="L46" s="128"/>
      <c r="M46" s="128"/>
      <c r="N46" s="128"/>
      <c r="O46" s="129"/>
      <c r="P46" s="129"/>
      <c r="Q46" s="129"/>
      <c r="R46" s="130"/>
    </row>
    <row r="47" spans="1:18" x14ac:dyDescent="0.2">
      <c r="A47" s="2"/>
      <c r="B47" s="3"/>
      <c r="C47" s="3"/>
      <c r="D47" s="3"/>
      <c r="E47" s="3"/>
      <c r="F47" s="3"/>
      <c r="G47" s="3"/>
      <c r="H47" s="3"/>
      <c r="I47" s="4"/>
      <c r="J47" s="15"/>
      <c r="K47" s="15"/>
      <c r="L47" s="15"/>
      <c r="M47" s="15"/>
      <c r="N47" s="15"/>
      <c r="O47" s="12"/>
      <c r="P47" s="12"/>
      <c r="Q47" s="12"/>
      <c r="R47" s="17"/>
    </row>
    <row r="48" spans="1:18" x14ac:dyDescent="0.2">
      <c r="A48" s="5"/>
      <c r="B48" s="127"/>
      <c r="C48" s="127"/>
      <c r="D48" s="127"/>
      <c r="E48" s="127"/>
      <c r="F48" s="127"/>
      <c r="G48" s="127"/>
      <c r="H48" s="127"/>
      <c r="I48" s="6"/>
      <c r="J48" s="15"/>
      <c r="K48" s="15"/>
      <c r="L48" s="15"/>
      <c r="M48" s="15"/>
      <c r="N48" s="15"/>
      <c r="O48" s="12"/>
      <c r="P48" s="12"/>
      <c r="Q48" s="12"/>
      <c r="R48" s="17"/>
    </row>
    <row r="49" spans="1:18" s="198" customFormat="1" ht="42.75" customHeight="1" x14ac:dyDescent="0.25">
      <c r="A49" s="192"/>
      <c r="B49" s="241" t="s">
        <v>155</v>
      </c>
      <c r="C49" s="241"/>
      <c r="D49" s="193"/>
      <c r="E49" s="193"/>
      <c r="F49" s="193"/>
      <c r="G49" s="224"/>
      <c r="H49" s="224"/>
      <c r="I49" s="194"/>
      <c r="J49" s="195"/>
      <c r="K49" s="195"/>
      <c r="L49" s="195"/>
      <c r="M49" s="195"/>
      <c r="N49" s="195"/>
      <c r="O49" s="196"/>
      <c r="P49" s="196"/>
      <c r="Q49" s="196"/>
      <c r="R49" s="197"/>
    </row>
    <row r="50" spans="1:18" ht="12.75" customHeight="1" x14ac:dyDescent="0.2">
      <c r="A50" s="5"/>
      <c r="B50" s="190"/>
      <c r="C50" s="191" t="s">
        <v>156</v>
      </c>
      <c r="D50" s="141"/>
      <c r="E50" s="208"/>
      <c r="F50" s="208"/>
      <c r="G50" s="208"/>
      <c r="H50" s="208"/>
      <c r="I50" s="209"/>
      <c r="J50" s="13"/>
      <c r="K50" s="13"/>
      <c r="L50" s="13"/>
      <c r="M50" s="13"/>
      <c r="N50" s="13"/>
      <c r="O50" s="7"/>
    </row>
    <row r="51" spans="1:18" ht="12.75" hidden="1" customHeight="1" x14ac:dyDescent="0.2">
      <c r="A51" s="5"/>
      <c r="B51" s="127"/>
      <c r="C51" s="127"/>
      <c r="D51" s="127"/>
      <c r="E51" s="127"/>
      <c r="F51" s="127"/>
      <c r="G51" s="127"/>
      <c r="H51" s="127"/>
      <c r="I51" s="6"/>
      <c r="J51" s="8"/>
      <c r="K51" s="7"/>
      <c r="L51" s="7"/>
      <c r="M51" s="7"/>
      <c r="N51" s="7"/>
      <c r="O51" s="7"/>
    </row>
    <row r="52" spans="1:18" ht="12.75" customHeight="1" x14ac:dyDescent="0.2">
      <c r="A52" s="5"/>
      <c r="B52" s="127"/>
      <c r="C52" s="141"/>
      <c r="D52" s="141"/>
      <c r="E52" s="141"/>
      <c r="F52" s="127"/>
      <c r="G52" s="127"/>
      <c r="H52" s="127"/>
      <c r="I52" s="6"/>
      <c r="J52" s="8"/>
      <c r="K52" s="7"/>
      <c r="L52" s="7"/>
      <c r="M52" s="7"/>
      <c r="N52" s="7"/>
      <c r="O52" s="7"/>
    </row>
    <row r="53" spans="1:18" ht="12.75" customHeight="1" x14ac:dyDescent="0.2">
      <c r="A53" s="5"/>
      <c r="B53" s="127"/>
      <c r="C53" s="18"/>
      <c r="D53" s="18"/>
      <c r="E53" s="18"/>
      <c r="F53" s="127"/>
      <c r="G53" s="127"/>
      <c r="H53" s="127"/>
      <c r="I53" s="6"/>
      <c r="J53" s="8"/>
      <c r="K53" s="7"/>
      <c r="L53" s="7"/>
      <c r="M53" s="7"/>
      <c r="N53" s="7"/>
      <c r="O53" s="7"/>
    </row>
    <row r="54" spans="1:18" ht="39" customHeight="1" x14ac:dyDescent="0.2">
      <c r="A54" s="5"/>
      <c r="B54" s="127"/>
      <c r="C54" s="18"/>
      <c r="D54" s="18"/>
      <c r="E54" s="242" t="s">
        <v>154</v>
      </c>
      <c r="F54" s="242"/>
      <c r="G54" s="242"/>
      <c r="H54" s="242"/>
      <c r="I54" s="243"/>
      <c r="J54" s="8"/>
      <c r="K54" s="7"/>
      <c r="L54" s="7"/>
      <c r="M54" s="7"/>
      <c r="N54" s="7"/>
      <c r="O54" s="7"/>
    </row>
    <row r="55" spans="1:18" ht="13.5" thickBot="1" x14ac:dyDescent="0.25">
      <c r="A55" s="9"/>
      <c r="B55" s="10"/>
      <c r="C55" s="10"/>
      <c r="D55" s="10"/>
      <c r="E55" s="10"/>
      <c r="F55" s="10"/>
      <c r="G55" s="10"/>
      <c r="H55" s="10"/>
      <c r="I55" s="11"/>
    </row>
    <row r="56" spans="1:18" x14ac:dyDescent="0.2">
      <c r="A56" s="19"/>
      <c r="B56" s="19"/>
      <c r="C56" s="19"/>
      <c r="D56" s="19"/>
      <c r="E56" s="19"/>
      <c r="F56" s="19"/>
      <c r="G56" s="19"/>
      <c r="H56" s="19"/>
      <c r="I56" s="19"/>
    </row>
    <row r="57" spans="1:18" x14ac:dyDescent="0.2">
      <c r="A57" s="20"/>
      <c r="B57" s="20"/>
      <c r="C57" s="20"/>
      <c r="D57" s="20"/>
      <c r="E57" s="20"/>
      <c r="F57" s="20"/>
      <c r="G57" s="20"/>
      <c r="H57" s="20"/>
      <c r="I57" s="20"/>
    </row>
  </sheetData>
  <sheetProtection password="DDB9" sheet="1" objects="1" scenarios="1"/>
  <protectedRanges>
    <protectedRange sqref="E54 I3" name="data"/>
    <protectedRange sqref="G9 G13 G14 G16 G17 G18 G20 G21 G22 G23 G24 G26 G28 G29 G30 G38 G40 G41 G43 G45" name="planilha"/>
    <protectedRange sqref="D49 D50" name="Assinatura"/>
  </protectedRanges>
  <mergeCells count="46">
    <mergeCell ref="E54:I54"/>
    <mergeCell ref="D39:H39"/>
    <mergeCell ref="G36:I36"/>
    <mergeCell ref="D25:H25"/>
    <mergeCell ref="B31:C31"/>
    <mergeCell ref="B32:C32"/>
    <mergeCell ref="B33:C33"/>
    <mergeCell ref="B34:C34"/>
    <mergeCell ref="B35:C35"/>
    <mergeCell ref="B36:C36"/>
    <mergeCell ref="D27:H27"/>
    <mergeCell ref="G31:I31"/>
    <mergeCell ref="G32:I32"/>
    <mergeCell ref="G33:I33"/>
    <mergeCell ref="G34:I34"/>
    <mergeCell ref="D1:I1"/>
    <mergeCell ref="D44:H44"/>
    <mergeCell ref="A46:H46"/>
    <mergeCell ref="G49:H49"/>
    <mergeCell ref="D42:H42"/>
    <mergeCell ref="A5:G5"/>
    <mergeCell ref="H5:I5"/>
    <mergeCell ref="A6:G6"/>
    <mergeCell ref="D12:H12"/>
    <mergeCell ref="A2:I2"/>
    <mergeCell ref="A3:G3"/>
    <mergeCell ref="A4:G4"/>
    <mergeCell ref="B7:C7"/>
    <mergeCell ref="D8:H8"/>
    <mergeCell ref="D10:H10"/>
    <mergeCell ref="B49:C49"/>
    <mergeCell ref="B12:C12"/>
    <mergeCell ref="G11:I11"/>
    <mergeCell ref="B8:C8"/>
    <mergeCell ref="E50:I50"/>
    <mergeCell ref="B42:C42"/>
    <mergeCell ref="B44:C44"/>
    <mergeCell ref="B15:C15"/>
    <mergeCell ref="B19:C19"/>
    <mergeCell ref="B27:C27"/>
    <mergeCell ref="B25:C25"/>
    <mergeCell ref="B43:C43"/>
    <mergeCell ref="B39:C39"/>
    <mergeCell ref="D15:H15"/>
    <mergeCell ref="D19:H19"/>
    <mergeCell ref="G35:I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228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2</xdr:col>
                <xdr:colOff>476250</xdr:colOff>
                <xdr:row>0</xdr:row>
                <xdr:rowOff>895350</xdr:rowOff>
              </to>
            </anchor>
          </objectPr>
        </oleObject>
      </mc:Choice>
      <mc:Fallback>
        <oleObject shapeId="122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145" zoomScaleSheetLayoutView="145" workbookViewId="0">
      <selection activeCell="B7" sqref="B7"/>
    </sheetView>
  </sheetViews>
  <sheetFormatPr defaultRowHeight="15" x14ac:dyDescent="0.25"/>
  <cols>
    <col min="1" max="16384" width="9.140625" style="59"/>
  </cols>
  <sheetData>
    <row r="1" spans="1:17" s="1" customFormat="1" ht="54.75" customHeight="1" x14ac:dyDescent="0.2">
      <c r="A1" s="269" t="s">
        <v>76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/>
      <c r="M1" s="17"/>
      <c r="N1" s="17"/>
      <c r="O1" s="17"/>
      <c r="P1" s="17"/>
      <c r="Q1" s="17"/>
    </row>
    <row r="2" spans="1:17" s="87" customFormat="1" ht="15.75" x14ac:dyDescent="0.25">
      <c r="A2" s="271" t="s">
        <v>44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7" s="87" customFormat="1" ht="15.75" x14ac:dyDescent="0.25">
      <c r="A3" s="271" t="s">
        <v>45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5" spans="1:17" x14ac:dyDescent="0.25">
      <c r="A5" s="59" t="s">
        <v>46</v>
      </c>
    </row>
    <row r="6" spans="1:17" ht="15.75" thickBot="1" x14ac:dyDescent="0.3"/>
    <row r="7" spans="1:17" ht="15.75" thickBot="1" x14ac:dyDescent="0.3">
      <c r="B7" s="199">
        <v>4.8899999999999999E-2</v>
      </c>
    </row>
    <row r="8" spans="1:17" ht="15.75" thickBot="1" x14ac:dyDescent="0.3">
      <c r="B8" s="60"/>
      <c r="E8" s="61"/>
      <c r="F8" s="62" t="s">
        <v>47</v>
      </c>
      <c r="G8" s="63"/>
      <c r="H8" s="63"/>
      <c r="I8" s="64"/>
      <c r="J8" s="65">
        <f>1+B7+B11+B16</f>
        <v>1.0715999999999999</v>
      </c>
    </row>
    <row r="9" spans="1:17" ht="15.75" thickBot="1" x14ac:dyDescent="0.3">
      <c r="A9" s="59" t="s">
        <v>48</v>
      </c>
      <c r="B9" s="60"/>
      <c r="E9" s="61"/>
      <c r="F9" s="66" t="s">
        <v>49</v>
      </c>
      <c r="G9" s="60"/>
      <c r="H9" s="60"/>
      <c r="I9" s="67"/>
      <c r="J9" s="65">
        <f>1+B20</f>
        <v>1.0139</v>
      </c>
    </row>
    <row r="10" spans="1:17" ht="15.75" thickBot="1" x14ac:dyDescent="0.3">
      <c r="B10" s="60"/>
      <c r="E10" s="61"/>
      <c r="F10" s="66" t="s">
        <v>50</v>
      </c>
      <c r="G10" s="60"/>
      <c r="H10" s="60"/>
      <c r="I10" s="67"/>
      <c r="J10" s="65">
        <f>1+B24</f>
        <v>1.0796999999999999</v>
      </c>
    </row>
    <row r="11" spans="1:17" ht="15.75" thickBot="1" x14ac:dyDescent="0.3">
      <c r="B11" s="199">
        <v>0.01</v>
      </c>
      <c r="E11" s="61"/>
      <c r="F11" s="66" t="s">
        <v>51</v>
      </c>
      <c r="G11" s="60"/>
      <c r="H11" s="60"/>
      <c r="I11" s="67"/>
      <c r="J11" s="65">
        <f>1-C30-E30-G30-C32</f>
        <v>0.90349999999999997</v>
      </c>
    </row>
    <row r="12" spans="1:17" ht="15.75" thickBot="1" x14ac:dyDescent="0.3">
      <c r="B12" s="60"/>
      <c r="F12" s="68" t="s">
        <v>52</v>
      </c>
      <c r="G12" s="69"/>
      <c r="H12" s="69"/>
      <c r="I12" s="70"/>
      <c r="J12" s="65">
        <f>1-C30-E30-G30</f>
        <v>0.94850000000000001</v>
      </c>
    </row>
    <row r="14" spans="1:17" x14ac:dyDescent="0.25">
      <c r="A14" s="117" t="s">
        <v>90</v>
      </c>
    </row>
    <row r="15" spans="1:17" ht="15.75" thickBot="1" x14ac:dyDescent="0.3"/>
    <row r="16" spans="1:17" ht="15.75" thickBot="1" x14ac:dyDescent="0.3">
      <c r="B16" s="199">
        <v>1.2699999999999999E-2</v>
      </c>
    </row>
    <row r="18" spans="1:10" x14ac:dyDescent="0.25">
      <c r="A18" s="59" t="s">
        <v>53</v>
      </c>
    </row>
    <row r="19" spans="1:10" ht="15.75" thickBot="1" x14ac:dyDescent="0.3"/>
    <row r="20" spans="1:10" ht="15.75" thickBot="1" x14ac:dyDescent="0.3">
      <c r="B20" s="199">
        <v>1.3899999999999999E-2</v>
      </c>
    </row>
    <row r="22" spans="1:10" x14ac:dyDescent="0.25">
      <c r="A22" s="59" t="s">
        <v>54</v>
      </c>
    </row>
    <row r="23" spans="1:10" ht="15.75" thickBot="1" x14ac:dyDescent="0.3"/>
    <row r="24" spans="1:10" ht="15.75" thickBot="1" x14ac:dyDescent="0.3">
      <c r="B24" s="199">
        <v>7.9699999999999993E-2</v>
      </c>
    </row>
    <row r="25" spans="1:10" x14ac:dyDescent="0.25">
      <c r="B25" s="71"/>
    </row>
    <row r="26" spans="1:10" x14ac:dyDescent="0.25">
      <c r="A26" s="72" t="s">
        <v>55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0" x14ac:dyDescent="0.25">
      <c r="A27" s="250" t="s">
        <v>56</v>
      </c>
      <c r="B27" s="250"/>
      <c r="C27" s="250"/>
      <c r="D27" s="250"/>
      <c r="E27" s="250"/>
      <c r="F27" s="250"/>
      <c r="G27" s="250"/>
      <c r="H27" s="250"/>
      <c r="I27" s="250"/>
      <c r="J27" s="250"/>
    </row>
    <row r="29" spans="1:10" ht="15.75" thickBot="1" x14ac:dyDescent="0.3"/>
    <row r="30" spans="1:10" ht="15.75" thickBot="1" x14ac:dyDescent="0.3">
      <c r="B30" s="73" t="s">
        <v>57</v>
      </c>
      <c r="C30" s="199">
        <v>0.03</v>
      </c>
      <c r="D30" s="73" t="s">
        <v>58</v>
      </c>
      <c r="E30" s="199">
        <v>6.4999999999999997E-3</v>
      </c>
      <c r="F30" s="73" t="s">
        <v>59</v>
      </c>
      <c r="G30" s="199">
        <v>1.4999999999999999E-2</v>
      </c>
    </row>
    <row r="31" spans="1:10" ht="15.75" thickBot="1" x14ac:dyDescent="0.3"/>
    <row r="32" spans="1:10" ht="15.75" thickBot="1" x14ac:dyDescent="0.3">
      <c r="A32" s="251" t="s">
        <v>60</v>
      </c>
      <c r="B32" s="252"/>
      <c r="C32" s="199">
        <v>4.4999999999999998E-2</v>
      </c>
    </row>
    <row r="34" spans="1:10" x14ac:dyDescent="0.25">
      <c r="A34" s="59" t="s">
        <v>61</v>
      </c>
    </row>
    <row r="35" spans="1:10" ht="15.75" thickBot="1" x14ac:dyDescent="0.3"/>
    <row r="36" spans="1:10" x14ac:dyDescent="0.25">
      <c r="B36" s="253" t="s">
        <v>62</v>
      </c>
      <c r="C36" s="254"/>
      <c r="D36" s="257">
        <f>(J8*J9*J10/J12)-1</f>
        <v>0.23678324789457017</v>
      </c>
      <c r="E36" s="258"/>
      <c r="F36" s="261" t="s">
        <v>63</v>
      </c>
      <c r="G36" s="262"/>
      <c r="H36" s="74" t="s">
        <v>64</v>
      </c>
      <c r="I36" s="74" t="s">
        <v>65</v>
      </c>
      <c r="J36" s="75" t="s">
        <v>66</v>
      </c>
    </row>
    <row r="37" spans="1:10" ht="15.75" thickBot="1" x14ac:dyDescent="0.3">
      <c r="B37" s="255"/>
      <c r="C37" s="256"/>
      <c r="D37" s="259"/>
      <c r="E37" s="260"/>
      <c r="F37" s="263"/>
      <c r="G37" s="264"/>
      <c r="H37" s="76">
        <v>0.2034</v>
      </c>
      <c r="I37" s="76">
        <v>0.22120000000000001</v>
      </c>
      <c r="J37" s="77">
        <v>0.25</v>
      </c>
    </row>
    <row r="39" spans="1:10" x14ac:dyDescent="0.25">
      <c r="A39" s="59" t="s">
        <v>67</v>
      </c>
    </row>
    <row r="40" spans="1:10" ht="15.75" thickBot="1" x14ac:dyDescent="0.3"/>
    <row r="41" spans="1:10" x14ac:dyDescent="0.25">
      <c r="B41" s="272" t="s">
        <v>62</v>
      </c>
      <c r="C41" s="273"/>
      <c r="D41" s="276">
        <f>(J8*J9*J10/J11)-1</f>
        <v>0.29838285625677896</v>
      </c>
      <c r="E41" s="277"/>
    </row>
    <row r="42" spans="1:10" ht="9.75" customHeight="1" thickBot="1" x14ac:dyDescent="0.3">
      <c r="B42" s="274"/>
      <c r="C42" s="275"/>
      <c r="D42" s="278"/>
      <c r="E42" s="279"/>
    </row>
    <row r="43" spans="1:10" ht="66" customHeight="1" x14ac:dyDescent="0.25">
      <c r="B43" s="78"/>
      <c r="C43" s="78"/>
      <c r="D43" s="79"/>
      <c r="E43" s="79"/>
      <c r="F43" s="265"/>
      <c r="G43" s="251"/>
      <c r="H43" s="251"/>
      <c r="I43" s="251"/>
      <c r="J43" s="251"/>
    </row>
    <row r="44" spans="1:10" ht="17.25" customHeight="1" x14ac:dyDescent="0.25">
      <c r="B44" s="78"/>
      <c r="C44" s="267" t="s">
        <v>155</v>
      </c>
      <c r="D44" s="267"/>
      <c r="E44" s="267"/>
      <c r="F44" s="268"/>
      <c r="G44" s="268"/>
      <c r="H44" s="268"/>
      <c r="I44" s="268"/>
      <c r="J44" s="268"/>
    </row>
    <row r="45" spans="1:10" ht="18" customHeight="1" x14ac:dyDescent="0.25">
      <c r="B45" s="78"/>
      <c r="C45" s="267" t="s">
        <v>156</v>
      </c>
      <c r="D45" s="267"/>
      <c r="E45" s="267"/>
      <c r="F45" s="268"/>
      <c r="G45" s="268"/>
      <c r="H45" s="268"/>
      <c r="I45" s="268"/>
      <c r="J45" s="268"/>
    </row>
    <row r="46" spans="1:10" ht="75.75" customHeight="1" x14ac:dyDescent="0.25">
      <c r="B46" s="78"/>
      <c r="C46" s="78"/>
      <c r="D46" s="79"/>
      <c r="E46" s="79"/>
      <c r="F46" s="266" t="str">
        <f>Orçamento!E54</f>
        <v>Presidente Olegário - MG, xx de xxxxxxxxx de 2020.</v>
      </c>
      <c r="G46" s="266"/>
      <c r="H46" s="266"/>
      <c r="I46" s="266"/>
      <c r="J46" s="266"/>
    </row>
    <row r="47" spans="1:10" ht="15.75" x14ac:dyDescent="0.25">
      <c r="A47" s="80" t="s">
        <v>68</v>
      </c>
    </row>
    <row r="48" spans="1:10" x14ac:dyDescent="0.25">
      <c r="A48" s="249" t="s">
        <v>69</v>
      </c>
      <c r="B48" s="249"/>
      <c r="C48" s="249"/>
      <c r="D48" s="249"/>
      <c r="E48" s="249"/>
      <c r="F48" s="249"/>
      <c r="G48" s="249"/>
      <c r="H48" s="249"/>
      <c r="I48" s="249"/>
      <c r="J48" s="249"/>
    </row>
    <row r="49" spans="1:10" x14ac:dyDescent="0.25">
      <c r="A49" s="249"/>
      <c r="B49" s="249"/>
      <c r="C49" s="249"/>
      <c r="D49" s="249"/>
      <c r="E49" s="249"/>
      <c r="F49" s="249"/>
      <c r="G49" s="249"/>
      <c r="H49" s="249"/>
      <c r="I49" s="249"/>
      <c r="J49" s="249"/>
    </row>
    <row r="50" spans="1:10" x14ac:dyDescent="0.25">
      <c r="A50" s="249"/>
      <c r="B50" s="249"/>
      <c r="C50" s="249"/>
      <c r="D50" s="249"/>
      <c r="E50" s="249"/>
      <c r="F50" s="249"/>
      <c r="G50" s="249"/>
      <c r="H50" s="249"/>
      <c r="I50" s="249"/>
      <c r="J50" s="249"/>
    </row>
    <row r="51" spans="1:10" x14ac:dyDescent="0.25">
      <c r="A51" s="249"/>
      <c r="B51" s="249"/>
      <c r="C51" s="249"/>
      <c r="D51" s="249"/>
      <c r="E51" s="249"/>
      <c r="F51" s="249"/>
      <c r="G51" s="249"/>
      <c r="H51" s="249"/>
      <c r="I51" s="249"/>
      <c r="J51" s="249"/>
    </row>
    <row r="52" spans="1:10" x14ac:dyDescent="0.25">
      <c r="A52" s="249"/>
      <c r="B52" s="249"/>
      <c r="C52" s="249"/>
      <c r="D52" s="249"/>
      <c r="E52" s="249"/>
      <c r="F52" s="249"/>
      <c r="G52" s="249"/>
      <c r="H52" s="249"/>
      <c r="I52" s="249"/>
      <c r="J52" s="249"/>
    </row>
    <row r="53" spans="1:10" x14ac:dyDescent="0.25">
      <c r="A53" s="249"/>
      <c r="B53" s="249"/>
      <c r="C53" s="249"/>
      <c r="D53" s="249"/>
      <c r="E53" s="249"/>
      <c r="F53" s="249"/>
      <c r="G53" s="249"/>
      <c r="H53" s="249"/>
      <c r="I53" s="249"/>
      <c r="J53" s="249"/>
    </row>
    <row r="54" spans="1:10" x14ac:dyDescent="0.25">
      <c r="A54" s="249"/>
      <c r="B54" s="249"/>
      <c r="C54" s="249"/>
      <c r="D54" s="249"/>
      <c r="E54" s="249"/>
      <c r="F54" s="249"/>
      <c r="G54" s="249"/>
      <c r="H54" s="249"/>
      <c r="I54" s="249"/>
      <c r="J54" s="249"/>
    </row>
    <row r="55" spans="1:10" x14ac:dyDescent="0.25">
      <c r="A55" s="249"/>
      <c r="B55" s="249"/>
      <c r="C55" s="249"/>
      <c r="D55" s="249"/>
      <c r="E55" s="249"/>
      <c r="F55" s="249"/>
      <c r="G55" s="249"/>
      <c r="H55" s="249"/>
      <c r="I55" s="249"/>
      <c r="J55" s="249"/>
    </row>
  </sheetData>
  <sheetProtection password="DDB9" sheet="1" objects="1" scenarios="1"/>
  <protectedRanges>
    <protectedRange sqref="F46" name="data"/>
    <protectedRange sqref="F44 F45" name="assinatura"/>
    <protectedRange sqref="B7 B11 B16 B20 B24 C30 E30 G30 C32" name="bdi"/>
  </protectedRanges>
  <mergeCells count="17">
    <mergeCell ref="A1:K1"/>
    <mergeCell ref="A2:K2"/>
    <mergeCell ref="A3:K3"/>
    <mergeCell ref="B41:C42"/>
    <mergeCell ref="D41:E42"/>
    <mergeCell ref="A48:J55"/>
    <mergeCell ref="A27:J27"/>
    <mergeCell ref="A32:B32"/>
    <mergeCell ref="B36:C37"/>
    <mergeCell ref="D36:E37"/>
    <mergeCell ref="F36:G37"/>
    <mergeCell ref="F43:J43"/>
    <mergeCell ref="F46:J46"/>
    <mergeCell ref="C44:E44"/>
    <mergeCell ref="C45:E45"/>
    <mergeCell ref="F44:J44"/>
    <mergeCell ref="F45:J45"/>
  </mergeCells>
  <pageMargins left="0.511811024" right="0.511811024" top="0.78740157499999996" bottom="0.78740157499999996" header="0.31496062000000002" footer="0.31496062000000002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shapeId="16385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66675</xdr:rowOff>
              </from>
              <to>
                <xdr:col>1</xdr:col>
                <xdr:colOff>400050</xdr:colOff>
                <xdr:row>0</xdr:row>
                <xdr:rowOff>619125</xdr:rowOff>
              </to>
            </anchor>
          </objectPr>
        </oleObject>
      </mc:Choice>
      <mc:Fallback>
        <oleObject shapeId="1638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view="pageBreakPreview" zoomScale="115" zoomScaleNormal="115" zoomScaleSheetLayoutView="115" workbookViewId="0">
      <selection activeCell="C39" sqref="C39:H39"/>
    </sheetView>
  </sheetViews>
  <sheetFormatPr defaultRowHeight="15" x14ac:dyDescent="0.25"/>
  <cols>
    <col min="1" max="1" width="9.140625" style="57"/>
    <col min="2" max="2" width="36.85546875" style="58" customWidth="1"/>
    <col min="3" max="3" width="3.7109375" style="21" customWidth="1"/>
    <col min="4" max="4" width="5.140625" style="21" customWidth="1"/>
    <col min="5" max="5" width="9.140625" style="21" hidden="1" customWidth="1"/>
    <col min="6" max="6" width="14.28515625" style="21" customWidth="1"/>
    <col min="7" max="7" width="14.85546875" style="21" customWidth="1"/>
    <col min="8" max="8" width="11.28515625" style="21" customWidth="1"/>
    <col min="9" max="9" width="11.140625" style="21" customWidth="1"/>
    <col min="10" max="10" width="11.42578125" style="21" customWidth="1"/>
    <col min="11" max="11" width="9.7109375" style="21" hidden="1" customWidth="1"/>
    <col min="12" max="12" width="16.28515625" style="21" customWidth="1"/>
    <col min="13" max="16384" width="9.140625" style="21"/>
  </cols>
  <sheetData>
    <row r="1" spans="1:13" ht="18" customHeight="1" x14ac:dyDescent="0.25">
      <c r="A1" s="84"/>
      <c r="B1" s="315" t="s">
        <v>77</v>
      </c>
      <c r="C1" s="315"/>
      <c r="D1" s="315"/>
      <c r="E1" s="315"/>
      <c r="F1" s="315"/>
      <c r="G1" s="315"/>
      <c r="H1" s="315"/>
      <c r="I1" s="315"/>
      <c r="J1" s="315"/>
      <c r="K1" s="315"/>
      <c r="L1" s="316"/>
    </row>
    <row r="2" spans="1:13" x14ac:dyDescent="0.25">
      <c r="A2" s="22"/>
      <c r="B2" s="307" t="s">
        <v>31</v>
      </c>
      <c r="C2" s="307"/>
      <c r="D2" s="307"/>
      <c r="E2" s="307"/>
      <c r="F2" s="307"/>
      <c r="G2" s="307"/>
      <c r="H2" s="307"/>
      <c r="I2" s="307"/>
      <c r="J2" s="307"/>
      <c r="K2" s="307"/>
      <c r="L2" s="308"/>
    </row>
    <row r="3" spans="1:13" x14ac:dyDescent="0.25">
      <c r="A3" s="22"/>
      <c r="B3" s="307" t="s">
        <v>32</v>
      </c>
      <c r="C3" s="307"/>
      <c r="D3" s="307"/>
      <c r="E3" s="307"/>
      <c r="F3" s="307"/>
      <c r="G3" s="307"/>
      <c r="H3" s="307"/>
      <c r="I3" s="307"/>
      <c r="J3" s="307"/>
      <c r="K3" s="307"/>
      <c r="L3" s="308"/>
    </row>
    <row r="4" spans="1:13" ht="3" customHeight="1" thickBot="1" x14ac:dyDescent="0.3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3" ht="16.5" thickBot="1" x14ac:dyDescent="0.3">
      <c r="A5" s="309" t="s">
        <v>33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1"/>
    </row>
    <row r="6" spans="1:13" ht="6.75" customHeight="1" thickBot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3" ht="15" customHeight="1" thickBot="1" x14ac:dyDescent="0.3">
      <c r="A7" s="312" t="s">
        <v>147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4"/>
    </row>
    <row r="8" spans="1:13" ht="6.75" customHeight="1" x14ac:dyDescent="0.25">
      <c r="A8" s="121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1:13" s="27" customFormat="1" ht="12.75" x14ac:dyDescent="0.2">
      <c r="A9" s="125" t="s">
        <v>0</v>
      </c>
      <c r="B9" s="301" t="s">
        <v>34</v>
      </c>
      <c r="C9" s="301"/>
      <c r="D9" s="301"/>
      <c r="E9" s="301"/>
      <c r="F9" s="124" t="s">
        <v>35</v>
      </c>
      <c r="G9" s="124">
        <v>1</v>
      </c>
      <c r="H9" s="124">
        <v>2</v>
      </c>
      <c r="I9" s="124">
        <v>3</v>
      </c>
      <c r="J9" s="124">
        <v>4</v>
      </c>
      <c r="K9" s="124">
        <v>5</v>
      </c>
      <c r="L9" s="126" t="s">
        <v>36</v>
      </c>
      <c r="M9" s="26"/>
    </row>
    <row r="10" spans="1:13" s="27" customFormat="1" ht="12.75" x14ac:dyDescent="0.2">
      <c r="A10" s="302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4"/>
      <c r="M10" s="26"/>
    </row>
    <row r="11" spans="1:13" s="30" customFormat="1" ht="11.25" x14ac:dyDescent="0.2">
      <c r="A11" s="305">
        <f>Orçamento!A8</f>
        <v>1</v>
      </c>
      <c r="B11" s="292" t="str">
        <f>Orçamento!D8</f>
        <v>INSTALAÇÕES INICIAIS DA OBRA</v>
      </c>
      <c r="C11" s="293"/>
      <c r="D11" s="293"/>
      <c r="E11" s="294"/>
      <c r="F11" s="300">
        <f>Orçamento!I8</f>
        <v>0</v>
      </c>
      <c r="G11" s="28">
        <f>F11*G12</f>
        <v>0</v>
      </c>
      <c r="H11" s="28">
        <f>F11*H12</f>
        <v>0</v>
      </c>
      <c r="I11" s="28">
        <f>F11*I12</f>
        <v>0</v>
      </c>
      <c r="J11" s="28">
        <f>F11*J12</f>
        <v>0</v>
      </c>
      <c r="K11" s="28">
        <f>F11*K12</f>
        <v>0</v>
      </c>
      <c r="L11" s="29">
        <f t="shared" ref="L11:L18" si="0">SUM(G11:K11)</f>
        <v>0</v>
      </c>
    </row>
    <row r="12" spans="1:13" s="30" customFormat="1" ht="11.25" x14ac:dyDescent="0.2">
      <c r="A12" s="306"/>
      <c r="B12" s="295"/>
      <c r="C12" s="296"/>
      <c r="D12" s="296"/>
      <c r="E12" s="297"/>
      <c r="F12" s="291"/>
      <c r="G12" s="31">
        <v>1</v>
      </c>
      <c r="H12" s="31">
        <v>0</v>
      </c>
      <c r="I12" s="31">
        <v>0</v>
      </c>
      <c r="J12" s="31">
        <v>0</v>
      </c>
      <c r="K12" s="31"/>
      <c r="L12" s="32">
        <f t="shared" si="0"/>
        <v>1</v>
      </c>
    </row>
    <row r="13" spans="1:13" s="30" customFormat="1" ht="11.25" x14ac:dyDescent="0.2">
      <c r="A13" s="288">
        <f>Orçamento!A10</f>
        <v>2</v>
      </c>
      <c r="B13" s="292" t="str">
        <f>Orçamento!D10</f>
        <v>LOCAÇÃO DA OBRA</v>
      </c>
      <c r="C13" s="293"/>
      <c r="D13" s="293"/>
      <c r="E13" s="294"/>
      <c r="F13" s="290">
        <f>Orçamento!I10</f>
        <v>0</v>
      </c>
      <c r="G13" s="33">
        <f>$F$13*G14</f>
        <v>0</v>
      </c>
      <c r="H13" s="28">
        <f>F13*H14</f>
        <v>0</v>
      </c>
      <c r="I13" s="28">
        <f>F13*I14</f>
        <v>0</v>
      </c>
      <c r="J13" s="28">
        <f>F13*J14</f>
        <v>0</v>
      </c>
      <c r="K13" s="33"/>
      <c r="L13" s="34">
        <f t="shared" si="0"/>
        <v>0</v>
      </c>
    </row>
    <row r="14" spans="1:13" s="30" customFormat="1" ht="11.25" x14ac:dyDescent="0.2">
      <c r="A14" s="289"/>
      <c r="B14" s="295"/>
      <c r="C14" s="296"/>
      <c r="D14" s="296"/>
      <c r="E14" s="297"/>
      <c r="F14" s="291"/>
      <c r="G14" s="31">
        <v>1</v>
      </c>
      <c r="H14" s="31">
        <v>0</v>
      </c>
      <c r="I14" s="31">
        <v>0</v>
      </c>
      <c r="J14" s="31">
        <v>0</v>
      </c>
      <c r="K14" s="31"/>
      <c r="L14" s="32">
        <f t="shared" si="0"/>
        <v>1</v>
      </c>
    </row>
    <row r="15" spans="1:13" s="30" customFormat="1" ht="11.25" x14ac:dyDescent="0.2">
      <c r="A15" s="288">
        <f>Orçamento!A12</f>
        <v>3</v>
      </c>
      <c r="B15" s="292" t="str">
        <f>Orçamento!D12</f>
        <v>PREPARO DO TERRENO</v>
      </c>
      <c r="C15" s="293"/>
      <c r="D15" s="293"/>
      <c r="E15" s="294"/>
      <c r="F15" s="290">
        <f>Orçamento!I12</f>
        <v>0</v>
      </c>
      <c r="G15" s="33">
        <f>F15*G16</f>
        <v>0</v>
      </c>
      <c r="H15" s="28">
        <f>F15*H16</f>
        <v>0</v>
      </c>
      <c r="I15" s="28">
        <f>F15*I16</f>
        <v>0</v>
      </c>
      <c r="J15" s="28">
        <f>F15*J16</f>
        <v>0</v>
      </c>
      <c r="K15" s="33"/>
      <c r="L15" s="34">
        <f t="shared" si="0"/>
        <v>0</v>
      </c>
    </row>
    <row r="16" spans="1:13" s="30" customFormat="1" ht="11.25" x14ac:dyDescent="0.2">
      <c r="A16" s="289"/>
      <c r="B16" s="295"/>
      <c r="C16" s="296"/>
      <c r="D16" s="296"/>
      <c r="E16" s="297"/>
      <c r="F16" s="291"/>
      <c r="G16" s="31">
        <v>1</v>
      </c>
      <c r="H16" s="31"/>
      <c r="I16" s="31">
        <v>0</v>
      </c>
      <c r="J16" s="31">
        <v>0</v>
      </c>
      <c r="K16" s="31"/>
      <c r="L16" s="32">
        <f t="shared" si="0"/>
        <v>1</v>
      </c>
    </row>
    <row r="17" spans="1:12" s="30" customFormat="1" ht="11.25" customHeight="1" x14ac:dyDescent="0.2">
      <c r="A17" s="288">
        <f>Orçamento!A15</f>
        <v>4</v>
      </c>
      <c r="B17" s="292" t="str">
        <f>Orçamento!D15</f>
        <v>GUIAS E RAMPAS</v>
      </c>
      <c r="C17" s="293"/>
      <c r="D17" s="293"/>
      <c r="E17" s="294"/>
      <c r="F17" s="290">
        <f>Orçamento!I15</f>
        <v>0</v>
      </c>
      <c r="G17" s="33">
        <f>F17*G18</f>
        <v>0</v>
      </c>
      <c r="H17" s="28">
        <f>F17*H18</f>
        <v>0</v>
      </c>
      <c r="I17" s="28">
        <f>F17*I18</f>
        <v>0</v>
      </c>
      <c r="J17" s="28">
        <f>F17*J18</f>
        <v>0</v>
      </c>
      <c r="K17" s="33"/>
      <c r="L17" s="34">
        <f t="shared" si="0"/>
        <v>0</v>
      </c>
    </row>
    <row r="18" spans="1:12" s="30" customFormat="1" ht="11.25" customHeight="1" x14ac:dyDescent="0.2">
      <c r="A18" s="289"/>
      <c r="B18" s="295"/>
      <c r="C18" s="296"/>
      <c r="D18" s="296"/>
      <c r="E18" s="297"/>
      <c r="F18" s="291"/>
      <c r="G18" s="31">
        <v>1</v>
      </c>
      <c r="H18" s="31">
        <v>0</v>
      </c>
      <c r="I18" s="31">
        <v>0</v>
      </c>
      <c r="J18" s="31">
        <v>0</v>
      </c>
      <c r="K18" s="31"/>
      <c r="L18" s="32">
        <f t="shared" si="0"/>
        <v>1</v>
      </c>
    </row>
    <row r="19" spans="1:12" s="30" customFormat="1" ht="11.25" x14ac:dyDescent="0.2">
      <c r="A19" s="288">
        <f>Orçamento!A19</f>
        <v>5</v>
      </c>
      <c r="B19" s="292" t="str">
        <f>Orçamento!D19</f>
        <v>PASSEIOS</v>
      </c>
      <c r="C19" s="293"/>
      <c r="D19" s="293"/>
      <c r="E19" s="294"/>
      <c r="F19" s="290">
        <f>Orçamento!I19</f>
        <v>0</v>
      </c>
      <c r="G19" s="33">
        <f>F19*G20</f>
        <v>0</v>
      </c>
      <c r="H19" s="28">
        <f>F19*H20</f>
        <v>0</v>
      </c>
      <c r="I19" s="28">
        <f>F19*I20</f>
        <v>0</v>
      </c>
      <c r="J19" s="28">
        <f>F19*J20</f>
        <v>0</v>
      </c>
      <c r="K19" s="33"/>
      <c r="L19" s="34">
        <f t="shared" ref="L19:L24" si="1">SUM(G19:K19)</f>
        <v>0</v>
      </c>
    </row>
    <row r="20" spans="1:12" s="30" customFormat="1" ht="11.25" x14ac:dyDescent="0.2">
      <c r="A20" s="289"/>
      <c r="B20" s="295"/>
      <c r="C20" s="296"/>
      <c r="D20" s="296"/>
      <c r="E20" s="297"/>
      <c r="F20" s="291"/>
      <c r="G20" s="31">
        <v>0.4</v>
      </c>
      <c r="H20" s="31">
        <v>0.6</v>
      </c>
      <c r="I20" s="31">
        <v>0</v>
      </c>
      <c r="J20" s="31">
        <v>0</v>
      </c>
      <c r="K20" s="31"/>
      <c r="L20" s="32">
        <f t="shared" si="1"/>
        <v>1</v>
      </c>
    </row>
    <row r="21" spans="1:12" s="30" customFormat="1" ht="11.25" x14ac:dyDescent="0.2">
      <c r="A21" s="288">
        <v>6</v>
      </c>
      <c r="B21" s="292" t="str">
        <f>Orçamento!D25</f>
        <v>PINTURA</v>
      </c>
      <c r="C21" s="293"/>
      <c r="D21" s="293"/>
      <c r="E21" s="294"/>
      <c r="F21" s="290">
        <f>Orçamento!I25</f>
        <v>0</v>
      </c>
      <c r="G21" s="33">
        <f>F21*G22</f>
        <v>0</v>
      </c>
      <c r="H21" s="28">
        <f>F21*H22</f>
        <v>0</v>
      </c>
      <c r="I21" s="28">
        <f>F21*I22</f>
        <v>0</v>
      </c>
      <c r="J21" s="28">
        <f>F21*J22</f>
        <v>0</v>
      </c>
      <c r="K21" s="33"/>
      <c r="L21" s="34">
        <f t="shared" ref="L21:L22" si="2">SUM(G21:K21)</f>
        <v>0</v>
      </c>
    </row>
    <row r="22" spans="1:12" s="30" customFormat="1" ht="11.25" x14ac:dyDescent="0.2">
      <c r="A22" s="289"/>
      <c r="B22" s="295"/>
      <c r="C22" s="296"/>
      <c r="D22" s="296"/>
      <c r="E22" s="297"/>
      <c r="F22" s="291"/>
      <c r="G22" s="31">
        <v>0</v>
      </c>
      <c r="H22" s="31">
        <v>1</v>
      </c>
      <c r="I22" s="31">
        <v>0</v>
      </c>
      <c r="J22" s="31">
        <v>0</v>
      </c>
      <c r="K22" s="31"/>
      <c r="L22" s="32">
        <f t="shared" si="2"/>
        <v>1</v>
      </c>
    </row>
    <row r="23" spans="1:12" s="30" customFormat="1" ht="11.25" x14ac:dyDescent="0.2">
      <c r="A23" s="288">
        <v>7</v>
      </c>
      <c r="B23" s="292" t="str">
        <f>Orçamento!D27</f>
        <v>PAISAGISMO</v>
      </c>
      <c r="C23" s="293"/>
      <c r="D23" s="293"/>
      <c r="E23" s="294"/>
      <c r="F23" s="290">
        <f>Orçamento!I27</f>
        <v>0</v>
      </c>
      <c r="G23" s="33">
        <f>F23*G24</f>
        <v>0</v>
      </c>
      <c r="H23" s="28">
        <f>F23*H24</f>
        <v>0</v>
      </c>
      <c r="I23" s="28">
        <f>F23*I24</f>
        <v>0</v>
      </c>
      <c r="J23" s="28">
        <f>F23*J24</f>
        <v>0</v>
      </c>
      <c r="K23" s="33"/>
      <c r="L23" s="34">
        <f t="shared" si="1"/>
        <v>0</v>
      </c>
    </row>
    <row r="24" spans="1:12" s="30" customFormat="1" ht="11.25" x14ac:dyDescent="0.2">
      <c r="A24" s="289"/>
      <c r="B24" s="295"/>
      <c r="C24" s="296"/>
      <c r="D24" s="296"/>
      <c r="E24" s="297"/>
      <c r="F24" s="291"/>
      <c r="G24" s="31">
        <v>0</v>
      </c>
      <c r="H24" s="31">
        <v>1</v>
      </c>
      <c r="I24" s="31">
        <v>0</v>
      </c>
      <c r="J24" s="31">
        <v>0</v>
      </c>
      <c r="K24" s="31"/>
      <c r="L24" s="32">
        <f t="shared" si="1"/>
        <v>1</v>
      </c>
    </row>
    <row r="25" spans="1:12" s="30" customFormat="1" ht="10.9" customHeight="1" x14ac:dyDescent="0.2">
      <c r="A25" s="288">
        <v>8</v>
      </c>
      <c r="B25" s="292" t="str">
        <f>Orçamento!D37</f>
        <v xml:space="preserve">BANCOS </v>
      </c>
      <c r="C25" s="293"/>
      <c r="D25" s="293"/>
      <c r="E25" s="294"/>
      <c r="F25" s="290">
        <f>Orçamento!I37</f>
        <v>0</v>
      </c>
      <c r="G25" s="33">
        <f>F25*G26</f>
        <v>0</v>
      </c>
      <c r="H25" s="28">
        <f>F25*H26</f>
        <v>0</v>
      </c>
      <c r="I25" s="28">
        <f>F25*I26</f>
        <v>0</v>
      </c>
      <c r="J25" s="28">
        <f>F25*J26</f>
        <v>0</v>
      </c>
      <c r="K25" s="33" t="e">
        <f>K26*#REF!</f>
        <v>#REF!</v>
      </c>
      <c r="L25" s="34">
        <f>SUM(G25,H25,I25,J25)</f>
        <v>0</v>
      </c>
    </row>
    <row r="26" spans="1:12" s="30" customFormat="1" ht="10.9" customHeight="1" x14ac:dyDescent="0.2">
      <c r="A26" s="289"/>
      <c r="B26" s="295"/>
      <c r="C26" s="296"/>
      <c r="D26" s="296"/>
      <c r="E26" s="297"/>
      <c r="F26" s="300"/>
      <c r="G26" s="31">
        <v>0</v>
      </c>
      <c r="H26" s="31">
        <v>1</v>
      </c>
      <c r="I26" s="31">
        <v>0</v>
      </c>
      <c r="J26" s="31">
        <v>0</v>
      </c>
      <c r="K26" s="31"/>
      <c r="L26" s="32">
        <f>SUM(G26:K26)</f>
        <v>1</v>
      </c>
    </row>
    <row r="27" spans="1:12" s="30" customFormat="1" ht="11.25" customHeight="1" x14ac:dyDescent="0.2">
      <c r="A27" s="288">
        <v>9</v>
      </c>
      <c r="B27" s="292" t="str">
        <f>Orçamento!D39</f>
        <v>INSTALAÇÕES ELÉTRICAS</v>
      </c>
      <c r="C27" s="293"/>
      <c r="D27" s="293"/>
      <c r="E27" s="294"/>
      <c r="F27" s="290">
        <f>Orçamento!I39</f>
        <v>0</v>
      </c>
      <c r="G27" s="33">
        <f>F27*G28</f>
        <v>0</v>
      </c>
      <c r="H27" s="28">
        <f>F27*H28</f>
        <v>0</v>
      </c>
      <c r="I27" s="28">
        <f>F27*I28</f>
        <v>0</v>
      </c>
      <c r="J27" s="28">
        <f>F27*J28</f>
        <v>0</v>
      </c>
      <c r="K27" s="33"/>
      <c r="L27" s="34">
        <f t="shared" ref="L27:L32" si="3">SUM(G27:K27)</f>
        <v>0</v>
      </c>
    </row>
    <row r="28" spans="1:12" s="30" customFormat="1" ht="11.25" customHeight="1" x14ac:dyDescent="0.2">
      <c r="A28" s="289"/>
      <c r="B28" s="295"/>
      <c r="C28" s="296"/>
      <c r="D28" s="296"/>
      <c r="E28" s="297"/>
      <c r="F28" s="291"/>
      <c r="G28" s="31">
        <v>0</v>
      </c>
      <c r="H28" s="31">
        <v>1</v>
      </c>
      <c r="I28" s="31">
        <v>0</v>
      </c>
      <c r="J28" s="31">
        <v>0</v>
      </c>
      <c r="K28" s="31"/>
      <c r="L28" s="32">
        <f t="shared" si="3"/>
        <v>1</v>
      </c>
    </row>
    <row r="29" spans="1:12" s="30" customFormat="1" ht="11.25" customHeight="1" x14ac:dyDescent="0.2">
      <c r="A29" s="288">
        <v>10</v>
      </c>
      <c r="B29" s="292" t="str">
        <f>Orçamento!D42</f>
        <v>LIXEIRAS</v>
      </c>
      <c r="C29" s="293"/>
      <c r="D29" s="293"/>
      <c r="E29" s="185"/>
      <c r="F29" s="290">
        <f>Orçamento!I42</f>
        <v>0</v>
      </c>
      <c r="G29" s="33">
        <f>F29*G30</f>
        <v>0</v>
      </c>
      <c r="H29" s="28">
        <f>F29*H30</f>
        <v>0</v>
      </c>
      <c r="I29" s="28">
        <f>F29*I30</f>
        <v>0</v>
      </c>
      <c r="J29" s="28">
        <f>F29*J30</f>
        <v>0</v>
      </c>
      <c r="K29" s="33"/>
      <c r="L29" s="34">
        <f t="shared" ref="L29:L30" si="4">SUM(G29:K29)</f>
        <v>0</v>
      </c>
    </row>
    <row r="30" spans="1:12" s="30" customFormat="1" ht="11.25" customHeight="1" x14ac:dyDescent="0.2">
      <c r="A30" s="289"/>
      <c r="B30" s="295"/>
      <c r="C30" s="296"/>
      <c r="D30" s="296"/>
      <c r="E30" s="185"/>
      <c r="F30" s="291"/>
      <c r="G30" s="31">
        <v>0</v>
      </c>
      <c r="H30" s="31">
        <v>1</v>
      </c>
      <c r="I30" s="31">
        <v>0</v>
      </c>
      <c r="J30" s="31">
        <v>0</v>
      </c>
      <c r="K30" s="31"/>
      <c r="L30" s="32">
        <f t="shared" si="4"/>
        <v>1</v>
      </c>
    </row>
    <row r="31" spans="1:12" s="30" customFormat="1" ht="11.25" customHeight="1" x14ac:dyDescent="0.2">
      <c r="A31" s="288">
        <v>11</v>
      </c>
      <c r="B31" s="292" t="str">
        <f>Orçamento!D44</f>
        <v>LIMPEZA GERAL</v>
      </c>
      <c r="C31" s="293"/>
      <c r="D31" s="293"/>
      <c r="E31" s="294"/>
      <c r="F31" s="290">
        <f>Orçamento!I44</f>
        <v>0</v>
      </c>
      <c r="G31" s="33">
        <f>F31*G32</f>
        <v>0</v>
      </c>
      <c r="H31" s="28">
        <f>F31*H32</f>
        <v>0</v>
      </c>
      <c r="I31" s="28">
        <f>F31*I32</f>
        <v>0</v>
      </c>
      <c r="J31" s="28">
        <f>F31*J32</f>
        <v>0</v>
      </c>
      <c r="K31" s="33"/>
      <c r="L31" s="34">
        <f t="shared" si="3"/>
        <v>0</v>
      </c>
    </row>
    <row r="32" spans="1:12" s="30" customFormat="1" ht="11.25" customHeight="1" thickBot="1" x14ac:dyDescent="0.25">
      <c r="A32" s="289"/>
      <c r="B32" s="295"/>
      <c r="C32" s="296"/>
      <c r="D32" s="296"/>
      <c r="E32" s="297"/>
      <c r="F32" s="291"/>
      <c r="G32" s="31">
        <v>0</v>
      </c>
      <c r="H32" s="31">
        <v>1</v>
      </c>
      <c r="I32" s="31">
        <v>0</v>
      </c>
      <c r="J32" s="31">
        <v>0</v>
      </c>
      <c r="K32" s="31"/>
      <c r="L32" s="32">
        <f t="shared" si="3"/>
        <v>1</v>
      </c>
    </row>
    <row r="33" spans="1:12" s="30" customFormat="1" ht="11.25" x14ac:dyDescent="0.2">
      <c r="A33" s="35"/>
      <c r="B33" s="298" t="s">
        <v>37</v>
      </c>
      <c r="C33" s="298"/>
      <c r="D33" s="298"/>
      <c r="E33" s="298"/>
      <c r="F33" s="36">
        <f>SUM(F11:F32)</f>
        <v>0</v>
      </c>
      <c r="G33" s="36">
        <f>G11+G13+G15+G17+G19+G21+G23+G25+G27+G31+G29</f>
        <v>0</v>
      </c>
      <c r="H33" s="36">
        <f>H11+H13+H15+H17+H19+H21+H23+H25+H27+H31+H29</f>
        <v>0</v>
      </c>
      <c r="I33" s="36">
        <f>I11+I13+I15+I17+I19+I21+I23+I25+I27+I31</f>
        <v>0</v>
      </c>
      <c r="J33" s="36">
        <f>J11+J13+J15+J17+J19+J21+J23+J25+J27+J31</f>
        <v>0</v>
      </c>
      <c r="K33" s="36" t="e">
        <f>K11+K13+K15+K17+#REF!+#REF!+#REF!+#REF!+#REF!+#REF!+#REF!+#REF!</f>
        <v>#REF!</v>
      </c>
      <c r="L33" s="37">
        <f>G33+H33+I33+J33</f>
        <v>0</v>
      </c>
    </row>
    <row r="34" spans="1:12" s="30" customFormat="1" ht="11.25" x14ac:dyDescent="0.2">
      <c r="A34" s="38"/>
      <c r="B34" s="299" t="s">
        <v>38</v>
      </c>
      <c r="C34" s="299"/>
      <c r="D34" s="299"/>
      <c r="E34" s="299"/>
      <c r="F34" s="33"/>
      <c r="G34" s="39">
        <f>G33</f>
        <v>0</v>
      </c>
      <c r="H34" s="39">
        <f>G34+H33</f>
        <v>0</v>
      </c>
      <c r="I34" s="39">
        <f>H34+I33</f>
        <v>0</v>
      </c>
      <c r="J34" s="39">
        <f>I34+J33</f>
        <v>0</v>
      </c>
      <c r="K34" s="39" t="e">
        <f>K33+J34</f>
        <v>#REF!</v>
      </c>
      <c r="L34" s="40">
        <f>J34</f>
        <v>0</v>
      </c>
    </row>
    <row r="35" spans="1:12" s="30" customFormat="1" ht="11.25" x14ac:dyDescent="0.2">
      <c r="A35" s="38"/>
      <c r="B35" s="299" t="s">
        <v>39</v>
      </c>
      <c r="C35" s="299"/>
      <c r="D35" s="299"/>
      <c r="E35" s="299"/>
      <c r="F35" s="33"/>
      <c r="G35" s="41" t="e">
        <f>G33/$F$33</f>
        <v>#DIV/0!</v>
      </c>
      <c r="H35" s="41" t="e">
        <f>H33/$F$33</f>
        <v>#DIV/0!</v>
      </c>
      <c r="I35" s="41" t="e">
        <f>I33/$F$33</f>
        <v>#DIV/0!</v>
      </c>
      <c r="J35" s="41" t="e">
        <f>J33/$F$33</f>
        <v>#DIV/0!</v>
      </c>
      <c r="K35" s="41" t="e">
        <f>K33/$F$33</f>
        <v>#REF!</v>
      </c>
      <c r="L35" s="42" t="e">
        <f>G35+H35+I35+J35</f>
        <v>#DIV/0!</v>
      </c>
    </row>
    <row r="36" spans="1:12" s="30" customFormat="1" ht="11.25" x14ac:dyDescent="0.2">
      <c r="A36" s="38"/>
      <c r="B36" s="287" t="s">
        <v>40</v>
      </c>
      <c r="C36" s="287"/>
      <c r="D36" s="287"/>
      <c r="E36" s="287"/>
      <c r="F36" s="43"/>
      <c r="G36" s="44" t="e">
        <f>G35</f>
        <v>#DIV/0!</v>
      </c>
      <c r="H36" s="44" t="e">
        <f>G36+H35</f>
        <v>#DIV/0!</v>
      </c>
      <c r="I36" s="44" t="e">
        <f>H36+I35</f>
        <v>#DIV/0!</v>
      </c>
      <c r="J36" s="44" t="e">
        <f>I36+J35</f>
        <v>#DIV/0!</v>
      </c>
      <c r="K36" s="44" t="e">
        <f>K35+J36</f>
        <v>#REF!</v>
      </c>
      <c r="L36" s="45" t="e">
        <f>J36</f>
        <v>#DIV/0!</v>
      </c>
    </row>
    <row r="37" spans="1:12" s="30" customFormat="1" ht="11.25" x14ac:dyDescent="0.2">
      <c r="A37" s="46"/>
      <c r="B37" s="47"/>
      <c r="C37" s="47"/>
      <c r="D37" s="47"/>
      <c r="E37" s="47"/>
      <c r="F37" s="48"/>
      <c r="G37" s="49"/>
      <c r="H37" s="49"/>
      <c r="I37" s="49"/>
      <c r="J37" s="49"/>
      <c r="K37" s="49"/>
      <c r="L37" s="50"/>
    </row>
    <row r="38" spans="1:12" ht="45" customHeight="1" x14ac:dyDescent="0.25">
      <c r="A38" s="51"/>
      <c r="B38" s="201" t="s">
        <v>155</v>
      </c>
      <c r="C38" s="52"/>
      <c r="D38" s="284"/>
      <c r="E38" s="284"/>
      <c r="F38" s="284"/>
      <c r="G38" s="284"/>
      <c r="H38" s="284"/>
      <c r="I38" s="52"/>
      <c r="J38" s="52"/>
      <c r="K38" s="52"/>
      <c r="L38" s="53"/>
    </row>
    <row r="39" spans="1:12" ht="12.95" customHeight="1" x14ac:dyDescent="0.25">
      <c r="A39" s="51"/>
      <c r="B39" s="202" t="s">
        <v>158</v>
      </c>
      <c r="C39" s="81"/>
      <c r="D39" s="283"/>
      <c r="E39" s="283"/>
      <c r="F39" s="283"/>
      <c r="G39" s="283"/>
      <c r="H39" s="283"/>
      <c r="I39" s="281"/>
      <c r="J39" s="281"/>
      <c r="K39" s="281"/>
      <c r="L39" s="282"/>
    </row>
    <row r="40" spans="1:12" ht="44.25" customHeight="1" x14ac:dyDescent="0.25">
      <c r="A40" s="51"/>
      <c r="B40" s="86"/>
      <c r="C40" s="82"/>
      <c r="D40" s="200"/>
      <c r="E40" s="200"/>
      <c r="F40" s="200"/>
      <c r="G40" s="200"/>
      <c r="H40" s="285" t="str">
        <f>Orçamento!E54</f>
        <v>Presidente Olegário - MG, xx de xxxxxxxxx de 2020.</v>
      </c>
      <c r="I40" s="285"/>
      <c r="J40" s="285"/>
      <c r="K40" s="285"/>
      <c r="L40" s="286"/>
    </row>
    <row r="41" spans="1:12" ht="15" customHeight="1" thickBot="1" x14ac:dyDescent="0.3">
      <c r="A41" s="54"/>
      <c r="B41" s="85"/>
      <c r="C41" s="83"/>
      <c r="D41" s="280"/>
      <c r="E41" s="280"/>
      <c r="F41" s="280"/>
      <c r="G41" s="280"/>
      <c r="H41" s="280"/>
      <c r="I41" s="55"/>
      <c r="J41" s="55"/>
      <c r="K41" s="55"/>
      <c r="L41" s="56"/>
    </row>
  </sheetData>
  <sheetProtection password="DDB9" sheet="1" objects="1" scenarios="1"/>
  <protectedRanges>
    <protectedRange sqref="H40" name="data"/>
    <protectedRange sqref="D38 D39" name="assinatura"/>
  </protectedRanges>
  <mergeCells count="50">
    <mergeCell ref="B2:L2"/>
    <mergeCell ref="B3:L3"/>
    <mergeCell ref="A5:L5"/>
    <mergeCell ref="A7:L7"/>
    <mergeCell ref="B1:L1"/>
    <mergeCell ref="B9:E9"/>
    <mergeCell ref="A10:F10"/>
    <mergeCell ref="G10:L10"/>
    <mergeCell ref="A11:A12"/>
    <mergeCell ref="F11:F12"/>
    <mergeCell ref="B11:E12"/>
    <mergeCell ref="A13:A14"/>
    <mergeCell ref="F13:F14"/>
    <mergeCell ref="A15:A16"/>
    <mergeCell ref="F15:F16"/>
    <mergeCell ref="F17:F18"/>
    <mergeCell ref="A17:A18"/>
    <mergeCell ref="B13:E14"/>
    <mergeCell ref="B15:E16"/>
    <mergeCell ref="B17:E18"/>
    <mergeCell ref="F19:F20"/>
    <mergeCell ref="A19:A20"/>
    <mergeCell ref="F23:F24"/>
    <mergeCell ref="B21:E22"/>
    <mergeCell ref="F21:F22"/>
    <mergeCell ref="A21:A22"/>
    <mergeCell ref="B19:E20"/>
    <mergeCell ref="A23:A24"/>
    <mergeCell ref="F25:F26"/>
    <mergeCell ref="A25:A26"/>
    <mergeCell ref="F27:F28"/>
    <mergeCell ref="B23:E24"/>
    <mergeCell ref="B25:E26"/>
    <mergeCell ref="B27:E28"/>
    <mergeCell ref="B36:E36"/>
    <mergeCell ref="A27:A28"/>
    <mergeCell ref="F31:F32"/>
    <mergeCell ref="A31:A32"/>
    <mergeCell ref="B31:E32"/>
    <mergeCell ref="B33:E33"/>
    <mergeCell ref="B34:E34"/>
    <mergeCell ref="B35:E35"/>
    <mergeCell ref="A29:A30"/>
    <mergeCell ref="B29:D30"/>
    <mergeCell ref="F29:F30"/>
    <mergeCell ref="D41:H41"/>
    <mergeCell ref="I39:L39"/>
    <mergeCell ref="D39:H39"/>
    <mergeCell ref="D38:H38"/>
    <mergeCell ref="H40:L40"/>
  </mergeCells>
  <pageMargins left="0.51181102362204722" right="0.51181102362204722" top="0.78740157480314965" bottom="0.78740157480314965" header="0.31496062992125984" footer="0.31496062992125984"/>
  <pageSetup paperSize="9" scale="91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Fill="0" autoLine="0" autoPict="0" r:id="rId5">
            <anchor moveWithCells="1" sizeWithCells="1">
              <from>
                <xdr:col>7</xdr:col>
                <xdr:colOff>0</xdr:colOff>
                <xdr:row>0</xdr:row>
                <xdr:rowOff>171450</xdr:rowOff>
              </from>
              <to>
                <xdr:col>7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11265" r:id="rId4"/>
      </mc:Fallback>
    </mc:AlternateContent>
    <mc:AlternateContent xmlns:mc="http://schemas.openxmlformats.org/markup-compatibility/2006">
      <mc:Choice Requires="x14">
        <oleObject shapeId="11266" r:id="rId6">
          <objectPr defaultSize="0" autoPict="0" r:id="rId7">
            <anchor moveWithCells="1">
              <from>
                <xdr:col>0</xdr:col>
                <xdr:colOff>466725</xdr:colOff>
                <xdr:row>0</xdr:row>
                <xdr:rowOff>47625</xdr:rowOff>
              </from>
              <to>
                <xdr:col>1</xdr:col>
                <xdr:colOff>571500</xdr:colOff>
                <xdr:row>2</xdr:row>
                <xdr:rowOff>180975</xdr:rowOff>
              </to>
            </anchor>
          </objectPr>
        </oleObject>
      </mc:Choice>
      <mc:Fallback>
        <oleObject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</vt:lpstr>
      <vt:lpstr>BDI</vt:lpstr>
      <vt:lpstr>Cronograma</vt:lpstr>
      <vt:lpstr>BDI!Area_de_impressao</vt:lpstr>
      <vt:lpstr>Cronograma!Area_de_impressao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PPO-USER</cp:lastModifiedBy>
  <cp:lastPrinted>2020-02-21T12:18:25Z</cp:lastPrinted>
  <dcterms:created xsi:type="dcterms:W3CDTF">2006-09-22T13:55:22Z</dcterms:created>
  <dcterms:modified xsi:type="dcterms:W3CDTF">2020-02-21T16:50:52Z</dcterms:modified>
</cp:coreProperties>
</file>