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3\Compras\KELLY\PROCESSOS 2020\TOMADA DE PREÇOS PRAÇA\ANEXO I - PRAÇA JOSE UBALDO\"/>
    </mc:Choice>
  </mc:AlternateContent>
  <bookViews>
    <workbookView xWindow="0" yWindow="0" windowWidth="11940" windowHeight="4440" tabRatio="609"/>
  </bookViews>
  <sheets>
    <sheet name="Orçamento" sheetId="13" r:id="rId1"/>
    <sheet name="BDI" sheetId="12" r:id="rId2"/>
    <sheet name="Cronograma" sheetId="11" r:id="rId3"/>
  </sheets>
  <definedNames>
    <definedName name="_xlnm.Print_Area" localSheetId="1">BDI!$A$1:$J$45</definedName>
    <definedName name="_xlnm.Print_Area" localSheetId="2">Cronograma!$A$1:$L$42</definedName>
    <definedName name="_xlnm.Print_Area" localSheetId="0">Orçamento!$A$1:$I$72</definedName>
  </definedNames>
  <calcPr calcId="162913"/>
</workbook>
</file>

<file path=xl/calcChain.xml><?xml version="1.0" encoding="utf-8"?>
<calcChain xmlns="http://schemas.openxmlformats.org/spreadsheetml/2006/main">
  <c r="I42" i="11" l="1"/>
  <c r="F45" i="12"/>
  <c r="F25" i="13"/>
  <c r="F14" i="13"/>
  <c r="B21" i="11"/>
  <c r="B29" i="11"/>
  <c r="B25" i="11"/>
  <c r="B23" i="11"/>
  <c r="B17" i="11"/>
  <c r="A29" i="11"/>
  <c r="A25" i="11"/>
  <c r="A23" i="11"/>
  <c r="A21" i="11"/>
  <c r="A17" i="11"/>
  <c r="F20" i="13"/>
  <c r="F49" i="13"/>
  <c r="F43" i="13"/>
  <c r="F44" i="13" s="1"/>
  <c r="F15" i="13"/>
  <c r="F22" i="13"/>
  <c r="F23" i="13" l="1"/>
  <c r="F17" i="13" l="1"/>
  <c r="F58" i="13" s="1"/>
  <c r="F48" i="13"/>
  <c r="F47" i="13"/>
  <c r="F45" i="13"/>
  <c r="F46" i="13" s="1"/>
  <c r="F40" i="13" l="1"/>
  <c r="B31" i="11" l="1"/>
  <c r="B27" i="11"/>
  <c r="B19" i="11"/>
  <c r="B15" i="11"/>
  <c r="B13" i="11"/>
  <c r="B11" i="11"/>
  <c r="A31" i="11"/>
  <c r="A27" i="11"/>
  <c r="A19" i="11"/>
  <c r="A15" i="11"/>
  <c r="A13" i="11"/>
  <c r="A11" i="11"/>
  <c r="F21" i="13" l="1"/>
  <c r="L22" i="11" l="1"/>
  <c r="L32" i="11"/>
  <c r="L30" i="11"/>
  <c r="L28" i="11"/>
  <c r="L26" i="11"/>
  <c r="L24" i="11"/>
  <c r="L20" i="11"/>
  <c r="J12" i="12"/>
  <c r="J11" i="12"/>
  <c r="J10" i="12"/>
  <c r="J9" i="12"/>
  <c r="J8" i="12"/>
  <c r="D41" i="12" l="1"/>
  <c r="I6" i="13" s="1"/>
  <c r="H51" i="13" s="1"/>
  <c r="I51" i="13" s="1"/>
  <c r="D36" i="12"/>
  <c r="L18" i="11" l="1"/>
  <c r="L16" i="11"/>
  <c r="L14" i="11"/>
  <c r="L12" i="11"/>
  <c r="H44" i="13" l="1"/>
  <c r="I44" i="13" s="1"/>
  <c r="H49" i="13"/>
  <c r="I49" i="13" s="1"/>
  <c r="H23" i="13"/>
  <c r="I23" i="13" s="1"/>
  <c r="H42" i="13"/>
  <c r="I42" i="13" s="1"/>
  <c r="H13" i="13"/>
  <c r="I13" i="13" s="1"/>
  <c r="H14" i="13"/>
  <c r="I14" i="13" s="1"/>
  <c r="H15" i="13"/>
  <c r="I15" i="13" s="1"/>
  <c r="H45" i="13"/>
  <c r="I45" i="13" s="1"/>
  <c r="H46" i="13"/>
  <c r="I46" i="13" s="1"/>
  <c r="H48" i="13"/>
  <c r="I48" i="13" s="1"/>
  <c r="H43" i="13"/>
  <c r="I43" i="13" s="1"/>
  <c r="H47" i="13"/>
  <c r="I47" i="13" s="1"/>
  <c r="H40" i="13"/>
  <c r="I40" i="13" s="1"/>
  <c r="H50" i="13"/>
  <c r="I50" i="13" s="1"/>
  <c r="H54" i="13"/>
  <c r="I54" i="13" s="1"/>
  <c r="H55" i="13"/>
  <c r="I55" i="13" s="1"/>
  <c r="H58" i="13"/>
  <c r="I58" i="13" s="1"/>
  <c r="H59" i="13"/>
  <c r="I59" i="13" s="1"/>
  <c r="H38" i="13"/>
  <c r="I38" i="13" s="1"/>
  <c r="H60" i="13"/>
  <c r="I60" i="13" s="1"/>
  <c r="H37" i="13"/>
  <c r="I37" i="13" s="1"/>
  <c r="H39" i="13"/>
  <c r="I39" i="13" s="1"/>
  <c r="H53" i="13"/>
  <c r="I53" i="13" s="1"/>
  <c r="H62" i="13"/>
  <c r="I62" i="13" s="1"/>
  <c r="I61" i="13" s="1"/>
  <c r="H9" i="13"/>
  <c r="I9" i="13" s="1"/>
  <c r="I8" i="13" s="1"/>
  <c r="F11" i="11" s="1"/>
  <c r="H18" i="13"/>
  <c r="I18" i="13" s="1"/>
  <c r="H25" i="13"/>
  <c r="I25" i="13" s="1"/>
  <c r="H26" i="13"/>
  <c r="I26" i="13" s="1"/>
  <c r="H17" i="13"/>
  <c r="I17" i="13" s="1"/>
  <c r="H56" i="13"/>
  <c r="I56" i="13" s="1"/>
  <c r="H27" i="13"/>
  <c r="I27" i="13" s="1"/>
  <c r="H20" i="13"/>
  <c r="I20" i="13" s="1"/>
  <c r="H22" i="13"/>
  <c r="I22" i="13" s="1"/>
  <c r="H21" i="13"/>
  <c r="I21" i="13" s="1"/>
  <c r="I24" i="13" l="1"/>
  <c r="I41" i="13"/>
  <c r="F25" i="11" s="1"/>
  <c r="I52" i="13"/>
  <c r="F27" i="11" s="1"/>
  <c r="J27" i="11" s="1"/>
  <c r="F31" i="11"/>
  <c r="H31" i="11" s="1"/>
  <c r="I12" i="13"/>
  <c r="F15" i="11" s="1"/>
  <c r="H15" i="11" s="1"/>
  <c r="I57" i="13"/>
  <c r="F29" i="11" s="1"/>
  <c r="G29" i="11" s="1"/>
  <c r="I36" i="13"/>
  <c r="F23" i="11" s="1"/>
  <c r="G23" i="11" s="1"/>
  <c r="I19" i="13"/>
  <c r="F19" i="11" s="1"/>
  <c r="I16" i="13"/>
  <c r="F17" i="11" s="1"/>
  <c r="J17" i="11" s="1"/>
  <c r="I10" i="13"/>
  <c r="G11" i="11"/>
  <c r="I11" i="11"/>
  <c r="K11" i="11"/>
  <c r="K33" i="11" s="1"/>
  <c r="H11" i="11"/>
  <c r="J11" i="11"/>
  <c r="J25" i="11" l="1"/>
  <c r="F21" i="11"/>
  <c r="I21" i="11" s="1"/>
  <c r="I31" i="11"/>
  <c r="J31" i="11"/>
  <c r="G31" i="11"/>
  <c r="I63" i="13"/>
  <c r="F13" i="11"/>
  <c r="I13" i="11" s="1"/>
  <c r="H29" i="11"/>
  <c r="J29" i="11"/>
  <c r="I29" i="11"/>
  <c r="H25" i="11"/>
  <c r="H17" i="11"/>
  <c r="I25" i="11"/>
  <c r="G25" i="11"/>
  <c r="G17" i="11"/>
  <c r="I17" i="11"/>
  <c r="G15" i="11"/>
  <c r="J15" i="11"/>
  <c r="I15" i="11"/>
  <c r="I23" i="11"/>
  <c r="H23" i="11"/>
  <c r="J23" i="11"/>
  <c r="G27" i="11"/>
  <c r="I27" i="11"/>
  <c r="H27" i="11"/>
  <c r="L11" i="11"/>
  <c r="H13" i="11" l="1"/>
  <c r="L31" i="11"/>
  <c r="L25" i="11"/>
  <c r="J21" i="11"/>
  <c r="G21" i="11"/>
  <c r="H21" i="11"/>
  <c r="G13" i="11"/>
  <c r="J13" i="11"/>
  <c r="F33" i="11"/>
  <c r="K35" i="11" s="1"/>
  <c r="K31" i="11"/>
  <c r="L29" i="11"/>
  <c r="K25" i="11"/>
  <c r="L17" i="11"/>
  <c r="L23" i="11"/>
  <c r="I19" i="11"/>
  <c r="I33" i="11" s="1"/>
  <c r="J19" i="11"/>
  <c r="H19" i="11"/>
  <c r="L15" i="11"/>
  <c r="L27" i="11"/>
  <c r="G19" i="11"/>
  <c r="J33" i="11" l="1"/>
  <c r="J35" i="11" s="1"/>
  <c r="G33" i="11"/>
  <c r="G35" i="11" s="1"/>
  <c r="G36" i="11" s="1"/>
  <c r="L21" i="11"/>
  <c r="H33" i="11"/>
  <c r="H35" i="11" s="1"/>
  <c r="L13" i="11"/>
  <c r="G34" i="11" l="1"/>
  <c r="H34" i="11" s="1"/>
  <c r="I34" i="11" s="1"/>
  <c r="J34" i="11" s="1"/>
  <c r="H36" i="11"/>
  <c r="L19" i="11"/>
  <c r="L33" i="11"/>
  <c r="I35" i="11"/>
  <c r="I36" i="11" l="1"/>
  <c r="J36" i="11" s="1"/>
  <c r="L36" i="11" s="1"/>
  <c r="L35" i="11"/>
  <c r="K34" i="11"/>
  <c r="L34" i="11"/>
  <c r="K36" i="11" l="1"/>
</calcChain>
</file>

<file path=xl/sharedStrings.xml><?xml version="1.0" encoding="utf-8"?>
<sst xmlns="http://schemas.openxmlformats.org/spreadsheetml/2006/main" count="308" uniqueCount="204">
  <si>
    <t>ITEM</t>
  </si>
  <si>
    <t>DESCRIÇÃO</t>
  </si>
  <si>
    <t>PLANILHA ORÇAMENTÁRIA DE CUSTOS</t>
  </si>
  <si>
    <t>PREÇO TOTAL</t>
  </si>
  <si>
    <t>BDI:</t>
  </si>
  <si>
    <t>1.1</t>
  </si>
  <si>
    <t>INSTALAÇÕES INICIAIS DA OBRA</t>
  </si>
  <si>
    <t>3.1</t>
  </si>
  <si>
    <t>4.1</t>
  </si>
  <si>
    <t>QUANT.</t>
  </si>
  <si>
    <t>PREÇO UNITÁRIO S/ BDI</t>
  </si>
  <si>
    <t>PREÇO UNITÁRIO C/ BDI</t>
  </si>
  <si>
    <t>LOCAÇÃO DA OBRA</t>
  </si>
  <si>
    <t>RAMPA PARA ACESSO DE DEFICIENTE, EM CONCRETO SIMPLES FCK = 25 MPA, DESEMPENADA, COM PINTURA INDICATIVA, 02 DEMÃOS</t>
  </si>
  <si>
    <t>URB-RAM-005</t>
  </si>
  <si>
    <t>PAISAGISMO</t>
  </si>
  <si>
    <t>PLANTIO E PREPARO DE COVAS DE ÁRVORES H MÍN. = 1,80 M COM COVA 60 X 60 X 60 CM, EXCETO FORNECIMENTO DAS MUDAS</t>
  </si>
  <si>
    <t>PAI-COV-005</t>
  </si>
  <si>
    <t>PLANTIO DE GRAMA ESMERALDA EM PLACAS, INCLUSIVE TERRA VEGETAL E CONSERVAÇÃO POR 30 DIAS</t>
  </si>
  <si>
    <t>7.1</t>
  </si>
  <si>
    <t>PAI-GRA-015</t>
  </si>
  <si>
    <t>6.1</t>
  </si>
  <si>
    <t>2.1</t>
  </si>
  <si>
    <t>DEMOLIÇÃO DE CONCRETO SIMPLES - COM EQUIPAMENTO PNEUMÁTICO, INCLUSIVE AFASTAMENTO</t>
  </si>
  <si>
    <t>REGULARIZAÇÃO DO SUBLEITO COM PROCTOR NORMAL</t>
  </si>
  <si>
    <t>OBR-VIA-125</t>
  </si>
  <si>
    <t>6.2</t>
  </si>
  <si>
    <t>PREPARO DO TERRENO</t>
  </si>
  <si>
    <t>10.1</t>
  </si>
  <si>
    <t>PLANTIO E PREPARO DE COVAS DE ARBUSTOS ORNAMENTAIS EM GERAL, EXCETO FORNECIMENTO DAS MUDAS</t>
  </si>
  <si>
    <t>PAI-COV-010</t>
  </si>
  <si>
    <t>11.1</t>
  </si>
  <si>
    <t>DEM-CON-025</t>
  </si>
  <si>
    <t>FORNECIMENTO DE ÁRVORE - OITI</t>
  </si>
  <si>
    <t>A CARGO DO MUNICÍPIO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</si>
  <si>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</si>
  <si>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</si>
  <si>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</si>
  <si>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</si>
  <si>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</si>
  <si>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</si>
  <si>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</si>
  <si>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</si>
  <si>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</si>
  <si>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</si>
  <si>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BAN-JAR-005</t>
  </si>
  <si>
    <t>PRE-ARV-005</t>
  </si>
  <si>
    <t>CORTE DE ÁRVORE NATIVA COM MOTO-SERRA 0,15M =&lt; Ø &lt; 0,30M - ATÉ 1.000 UNIDADES</t>
  </si>
  <si>
    <t>8.1</t>
  </si>
  <si>
    <t>9.1</t>
  </si>
  <si>
    <t>PINTURA</t>
  </si>
  <si>
    <t>COMPOSIÇÃO DO BDI (Bonificações e Despesas Indiretas)</t>
  </si>
  <si>
    <t>Obra: "Construção de Edifícios"</t>
  </si>
  <si>
    <t>1) ADMINISTRAÇÃO CENTRAL - ( 3,00% a 5,50%)</t>
  </si>
  <si>
    <t>Adm. Central, Seguros e Garantias, Riscos</t>
  </si>
  <si>
    <t>2) SEGUROS E GARANTIAS - ( 0,80% a 1,00%)</t>
  </si>
  <si>
    <t>Despesas Financeiras</t>
  </si>
  <si>
    <t>Lucro/Remuneração</t>
  </si>
  <si>
    <t>Impostos (com desoneração)</t>
  </si>
  <si>
    <t>Impostos (sem desoneração)</t>
  </si>
  <si>
    <t>4) DESPESAS FINANCEIRAS - ( 0,59% a 1,39%)</t>
  </si>
  <si>
    <t>5) LUCRO/REMUNERAÇÃO  - (6,16% a 8,96%)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</si>
  <si>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</si>
  <si>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</si>
  <si>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</si>
  <si>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</si>
  <si>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</si>
  <si>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</si>
  <si>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</si>
  <si>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</si>
  <si>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</si>
  <si>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</si>
  <si>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</si>
  <si>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</si>
  <si>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</si>
  <si>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</si>
  <si>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</si>
  <si>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PEDREIRO COM ENCARGOS COMPLEMENTARES</t>
  </si>
  <si>
    <t>AJUDANTE DE PEDREIRO COM ENCARGOS COMPLEMENTARES</t>
  </si>
  <si>
    <t>9.2</t>
  </si>
  <si>
    <t>6.4</t>
  </si>
  <si>
    <t>FUN-LAS-010</t>
  </si>
  <si>
    <t>LASTRO DE BRITA 2 OU 3 APILOADO MANUALMENTE</t>
  </si>
  <si>
    <t>8.2</t>
  </si>
  <si>
    <t>7.2</t>
  </si>
  <si>
    <t>VALOR TOTAL DA OBRA (C/ BDI APLICADO)</t>
  </si>
  <si>
    <t>3.2</t>
  </si>
  <si>
    <t>3.3</t>
  </si>
  <si>
    <t>5.2</t>
  </si>
  <si>
    <t>5.4</t>
  </si>
  <si>
    <t>9.3</t>
  </si>
  <si>
    <t>9.4</t>
  </si>
  <si>
    <t>PREFEITURA MUNICIPAL DE PRESIDENTE OLEGÁRIO - MG
Secretaria de Obras e Serviços Públicos</t>
  </si>
  <si>
    <t>PREFEITURA MUNICIPAL DE PRESIDENTE OLEGÁRIO – MG</t>
  </si>
  <si>
    <t>4.2</t>
  </si>
  <si>
    <t>M2</t>
  </si>
  <si>
    <t>PT</t>
  </si>
  <si>
    <t>M3</t>
  </si>
  <si>
    <t>M</t>
  </si>
  <si>
    <t>H</t>
  </si>
  <si>
    <t>CARGA MANUAL DE ENTULHO EM CAMINHÃO BASCULANTE 6 M3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</si>
  <si>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</si>
  <si>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</si>
  <si>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</si>
  <si>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UNID.</t>
  </si>
  <si>
    <t>88242</t>
  </si>
  <si>
    <t>88309</t>
  </si>
  <si>
    <t>BANCO DE JARDIM EM CONCRETO APARENTE, ACABAMENTO EM VERNIZ, E = 8 CM, 200 X 40 X 55 CM, SEM ENCOSTO</t>
  </si>
  <si>
    <r>
      <t>PRAZO DE EXECUÇÃO: 6</t>
    </r>
    <r>
      <rPr>
        <b/>
        <sz val="11"/>
        <color indexed="8"/>
        <rFont val="Calibri"/>
        <family val="2"/>
      </rPr>
      <t>0 dias</t>
    </r>
  </si>
  <si>
    <t>CONCRETO FCK = 15 MPA, TRAÇO 1:3,4:3,5 (CIMENTO/AREIA MÉDIA/ BRITA 1) - PREPARO MECÂNICO COM BETONEIRA 400 L</t>
  </si>
  <si>
    <t>3) RISCOS  -  ( 0,97% a 1,27%)</t>
  </si>
  <si>
    <t>6.5</t>
  </si>
  <si>
    <t>OBRA: Revitalização da Praça José Ubaldo</t>
  </si>
  <si>
    <t>IIO-PLA-005</t>
  </si>
  <si>
    <t>94275</t>
  </si>
  <si>
    <t>ASSENTAMENTO DE GUIA (MEIO-FIO) EM TRECHO RETO, CONFECCIONADA EM CONCRETO PRÉ-FABRICADO, DIMENSÕES 100X15X13X20 CM (COMPRIMENTO X BASE INFERIOR X BASE SUPERIOR X ALTURA), PARA URBANIZAÇÃO INTERNA DE EMPREENDIMENTOS</t>
  </si>
  <si>
    <t>8.3</t>
  </si>
  <si>
    <t>8.4</t>
  </si>
  <si>
    <t>SERRALHERIA</t>
  </si>
  <si>
    <t>REFORMA DA TABELAS DE BASQUETE, INCLUSIVE PINTURA</t>
  </si>
  <si>
    <t>REFORMA DA ESTRUTURA METÁLICA DOS ALAMBRADOS, COM A REPOSIÇÃO DE 126,40 M2 DE TELA E DOS TUBOS QUEBRADOS, INCLUSIVE PINTURA DOS TUBOS</t>
  </si>
  <si>
    <t>REFORMA DOS GOLS, COM TROCA DE TODA A TELA MALHA 9 FIO 12, INCLUSIVE PINTURA</t>
  </si>
  <si>
    <t>FORNECIMENTO DE LIXEIRA DE BOJO OVAL SUSPENSA (Cor Laranja)</t>
  </si>
  <si>
    <t>U</t>
  </si>
  <si>
    <t>95468</t>
  </si>
  <si>
    <t>PINTURA ESMALTE BRILHANTE (2 DEMAOS) SOBRE SUPERFICIE METALICA, INCLUSIVE PROTECAO COM ZARCAO (1 DEMAO) (PILARES DA ESTRUTURA METÁLICA DE COBERTURA DA QUADRA E DAS ARQUIBANCADAS)</t>
  </si>
  <si>
    <t>83693</t>
  </si>
  <si>
    <t>CAIACAO EM MEIO FIO</t>
  </si>
  <si>
    <t>97631</t>
  </si>
  <si>
    <t>87879</t>
  </si>
  <si>
    <t>87529</t>
  </si>
  <si>
    <t>PIN-LIX-005</t>
  </si>
  <si>
    <t>PIN-SEL-005</t>
  </si>
  <si>
    <t>PIN-ACR-005</t>
  </si>
  <si>
    <t>DEMOLIÇÃO DE ARGAMASSAS, DE FORMA MANUAL, SEM REAPROVEITAMENTO</t>
  </si>
  <si>
    <t>CHAPISCO APLICADO EM ALVENARIAS E ESTRUTURAS DE CONCRETO INTERNAS, COM COLHER DE PEDREIRO. ARGAMASSA TRAÇO 1:3 COM PREPARO EM BETONEIRA 400 L</t>
  </si>
  <si>
    <t>MASSA ÚNICA, PARA RECEBIMENTO DE PINTURA, EM ARGAMASSA TRAÇO 1:2:8, PREPARO MECÂNICO COM BETONEIRA 400L, APLICADA MANUALMENTE EM FACES INTERNAS DE PAREDES, ESPESSURA DE 20MM, COM EXECUÇÃO DE TALISCAS</t>
  </si>
  <si>
    <t>LIXAMENTO MANUAL EM PAREDE PARA REMOÇÃO DE TINTA</t>
  </si>
  <si>
    <t>PREPARAÇÃO PARA EMASSAMENTO OU PINTURA (LÁTEX/ACRÍLICA) EM PAREDE, INCLUSIVE UMA (1) DEMÃO DE SELADOR ACRÍLICO</t>
  </si>
  <si>
    <t>PINTURA ACRÍLICA EM PAREDE, DUAS (2) DEMÃOS, EXCLUSIVE SELADOR ACRÍLICO E MASSA ACRÍLICA/CORRIDA (PVA)</t>
  </si>
  <si>
    <t>CÓDIGO</t>
  </si>
  <si>
    <t>SETOP</t>
  </si>
  <si>
    <t>SINAPI</t>
  </si>
  <si>
    <t>PREÇO</t>
  </si>
  <si>
    <t>MERCADO</t>
  </si>
  <si>
    <r>
      <rPr>
        <b/>
        <sz val="18"/>
        <rFont val="Calibri"/>
        <family val="2"/>
        <scheme val="minor"/>
      </rPr>
      <t>PREFEITURA MUNICIPAL DE PRESIDENTE OLEGÁRIO - MG</t>
    </r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Secretaria de Obras e Serviços Públicos</t>
    </r>
  </si>
  <si>
    <t>7.3</t>
  </si>
  <si>
    <t>7.4</t>
  </si>
  <si>
    <t>OBR-VIA-005</t>
  </si>
  <si>
    <t>DESMATAMENTO, DESTOCAMENTO E LIMPEZA DE ÁRVORES, ARBUSTOS E VEGETAÇÃO RASTEIRA. (EXECUÇÃO NA ESPESSURA DE ATÉ 30CM, INCLUINDO REMANEJAMENTO PARA FORA DA LINHA DE OFFSETS E ACERTO DO MATERIAL)</t>
  </si>
  <si>
    <t>72898</t>
  </si>
  <si>
    <t>CARGA E DESCARGA MECANIZADAS DE ENTULHO EM CAMINHAO BASCULANTE 6 M3</t>
  </si>
  <si>
    <t>ARQUIBANCADAS E ALVENARIA</t>
  </si>
  <si>
    <t>FORNECIMENTO E COLOCAÇÃO DE PLACA DE OBRA EM CHAPA GALVANIZADA (3,00 X 1,50 M) - EM CHAPA GALVANIZADA 0,26 AFIXADAS COM REBITES 540 E PARAFUSOS 3/8, EM ESTRUTURA METÁLICA VIGA U 2" ENRIJECIDA COM METALON 20 X 20, SUPORTE EM EUCALIPTO AUTOCLAVADO PINTADAS</t>
  </si>
  <si>
    <t>LOC-TOP-010</t>
  </si>
  <si>
    <t>LOCAÇÃO TOPOGRÁFICA DE 20 A 50 PONTOS</t>
  </si>
  <si>
    <t>PASSEIOS</t>
  </si>
  <si>
    <t>GUIAS E RAMPAS</t>
  </si>
  <si>
    <t>BANCOS E LIXEIRAS</t>
  </si>
  <si>
    <t>ARMACAO EM TELA DE ACO SOLDADA NERVURADA Q-92, ACO CA-60, 4,2MM, MALHA 15X15CM</t>
  </si>
  <si>
    <t>PIN-BOR-020</t>
  </si>
  <si>
    <t>PINTURA COM TINTA A BASE DE BORRACHA CLORADA EM FAIXAS DE DEMARCAÇÃO DE QUADRA, DUAS (2) DEMÃOS, FAIXA COM LARGURA DE 5 CM, APLICAÇÃO MECÂNICA</t>
  </si>
  <si>
    <t>PIN-BOR-015</t>
  </si>
  <si>
    <t>PINTURA COM TINTA A BASE DE BORRACHA CLORADA EM REVESTIMENTO CIMENTÍCIO OU CONCRETO, DUAS (2) DEMÃOS</t>
  </si>
  <si>
    <t>PIN-ACR-025</t>
  </si>
  <si>
    <t>PINTURA ACRÍLICA PARA PISO EM PASSEIO/SUPERFÍCIE CIMENTADA, DUAS (2) DEMÃOS</t>
  </si>
  <si>
    <t>LOCAL: Rua Ilídio de Araújo com Rua Catiara - Bairro Planalto - Presidente Olegário - MG</t>
  </si>
  <si>
    <r>
      <t xml:space="preserve">REGIÃO/MÊS DE REFERÊNCIA: SETOP Região Triângulo e Alto Paranaíba / ABRIL 2019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Fiscal - Lei 13.161/2015 e SINAPI - Sistema Nacional de Pesquisa de Custos e Índices da Construção Civil / JUNHO 2019</t>
    </r>
  </si>
  <si>
    <t>LIMPEZA GERAL</t>
  </si>
  <si>
    <t>LIM-PER-010</t>
  </si>
  <si>
    <t>LIMPEZA PERMANENTE DA OBRA - 01 SERVENTEX 4 HORAS DIÁRIAS</t>
  </si>
  <si>
    <t>MÊS</t>
  </si>
  <si>
    <t>5.1</t>
  </si>
  <si>
    <t>5.3</t>
  </si>
  <si>
    <t>6.3</t>
  </si>
  <si>
    <t>6.6</t>
  </si>
  <si>
    <t>6.7</t>
  </si>
  <si>
    <t>6.8</t>
  </si>
  <si>
    <t>8.5</t>
  </si>
  <si>
    <t>8.6</t>
  </si>
  <si>
    <t>8.7</t>
  </si>
  <si>
    <t>8.8</t>
  </si>
  <si>
    <t>8.9</t>
  </si>
  <si>
    <t>8.10</t>
  </si>
  <si>
    <t>10.2</t>
  </si>
  <si>
    <t>10.3</t>
  </si>
  <si>
    <t>FORNECIMENTO DE ÁRVORE - YPÊ BRANCO</t>
  </si>
  <si>
    <t>FORNECIMENTO DE ÁRVORE - RESEDÁ</t>
  </si>
  <si>
    <t>FORNECIMENTO DE ÁRVORE - CALISTEMO</t>
  </si>
  <si>
    <t>FORNECIMENTO DE ÁRVORE - PATA DE VACA</t>
  </si>
  <si>
    <t>FORNECIMENTO DE ARBUSTO - CICA</t>
  </si>
  <si>
    <t>FORNECIMENTO DE ARBUSTO - CROTON</t>
  </si>
  <si>
    <t>FORNECIMENTO DE ARBUSTO - DRACENA</t>
  </si>
  <si>
    <t>6.9</t>
  </si>
  <si>
    <t>6.10</t>
  </si>
  <si>
    <t>6.11</t>
  </si>
  <si>
    <t>Revitalização da Praça José Ubaldo</t>
  </si>
  <si>
    <t>MURO PRÉ-MOLDADO (FORNECIMENTO E INSTALAÇÃO DE 37,27M DE MURO PRÉ MOLDADO)</t>
  </si>
  <si>
    <t>Empresa Licitante:</t>
  </si>
  <si>
    <t>CNPJ:</t>
  </si>
  <si>
    <t>xx/xx/2020</t>
  </si>
  <si>
    <t>Empresa:</t>
  </si>
  <si>
    <t>Editável</t>
  </si>
  <si>
    <t>Presidente Olegário - MG, XX de xxxxxxx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</si>
</sst>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1"/>
      <color theme="1"/>
      <name val="Calibri"/>
      <family val="2"/>
    </font>
    <font>
      <b/>
      <sz val="14"/>
      <color rgb="FFC00000"/>
      <name val="Arial"/>
      <family val="2"/>
    </font>
    <font>
      <sz val="14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/>
  </cellStyleXfs>
  <cellXfs count="297">
    <xf numFmtId="0" fontId="0" fillId="0" borderId="0" xfId="0"/>
    <xf numFmtId="0" fontId="10" fillId="0" borderId="0" xfId="0" applyFont="1" applyAlignment="1">
      <alignment horizontal="justify" vertical="distributed"/>
    </xf>
    <xf numFmtId="0" fontId="21" fillId="0" borderId="2" xfId="0" applyFont="1" applyBorder="1" applyAlignment="1">
      <alignment horizontal="justify" vertical="distributed" wrapText="1"/>
    </xf>
    <xf numFmtId="0" fontId="21" fillId="0" borderId="0" xfId="0" applyFont="1" applyBorder="1" applyAlignment="1">
      <alignment horizontal="justify" vertical="distributed" wrapText="1"/>
    </xf>
    <xf numFmtId="4" fontId="21" fillId="0" borderId="3" xfId="0" applyNumberFormat="1" applyFont="1" applyBorder="1" applyAlignment="1">
      <alignment horizontal="justify" vertical="distributed" wrapText="1"/>
    </xf>
    <xf numFmtId="0" fontId="22" fillId="0" borderId="2" xfId="0" applyFont="1" applyBorder="1" applyAlignment="1">
      <alignment horizontal="justify" vertical="distributed"/>
    </xf>
    <xf numFmtId="0" fontId="22" fillId="0" borderId="3" xfId="0" applyFont="1" applyBorder="1" applyAlignment="1">
      <alignment horizontal="justify" vertical="distributed"/>
    </xf>
    <xf numFmtId="4" fontId="22" fillId="0" borderId="3" xfId="0" applyNumberFormat="1" applyFont="1" applyBorder="1" applyAlignment="1">
      <alignment horizontal="justify" vertical="distributed"/>
    </xf>
    <xf numFmtId="4" fontId="11" fillId="0" borderId="0" xfId="0" applyNumberFormat="1" applyFont="1" applyAlignment="1">
      <alignment horizontal="justify" vertical="distributed" wrapText="1"/>
    </xf>
    <xf numFmtId="4" fontId="11" fillId="0" borderId="0" xfId="0" applyNumberFormat="1" applyFont="1" applyBorder="1" applyAlignment="1">
      <alignment horizontal="justify" vertical="distributed" wrapText="1"/>
    </xf>
    <xf numFmtId="0" fontId="23" fillId="0" borderId="4" xfId="0" applyFont="1" applyFill="1" applyBorder="1" applyAlignment="1">
      <alignment horizontal="justify" vertical="distributed"/>
    </xf>
    <xf numFmtId="0" fontId="23" fillId="0" borderId="5" xfId="0" applyFont="1" applyFill="1" applyBorder="1" applyAlignment="1">
      <alignment horizontal="justify" vertical="distributed"/>
    </xf>
    <xf numFmtId="0" fontId="23" fillId="0" borderId="6" xfId="0" applyFont="1" applyFill="1" applyBorder="1" applyAlignment="1">
      <alignment horizontal="justify" vertical="distributed"/>
    </xf>
    <xf numFmtId="0" fontId="24" fillId="0" borderId="0" xfId="0" applyFont="1" applyFill="1" applyBorder="1" applyAlignment="1">
      <alignment horizontal="justify" vertical="distributed"/>
    </xf>
    <xf numFmtId="0" fontId="24" fillId="0" borderId="0" xfId="0" applyFont="1" applyFill="1" applyBorder="1" applyAlignment="1">
      <alignment vertical="distributed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distributed"/>
    </xf>
    <xf numFmtId="0" fontId="24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distributed"/>
    </xf>
    <xf numFmtId="0" fontId="22" fillId="0" borderId="0" xfId="0" applyFont="1" applyBorder="1" applyAlignment="1">
      <alignment vertical="distributed"/>
    </xf>
    <xf numFmtId="0" fontId="23" fillId="0" borderId="0" xfId="0" applyFont="1" applyFill="1" applyBorder="1" applyAlignment="1">
      <alignment horizontal="justify" vertical="distributed"/>
    </xf>
    <xf numFmtId="0" fontId="22" fillId="0" borderId="0" xfId="0" applyFont="1" applyAlignment="1">
      <alignment horizontal="justify" vertical="distributed"/>
    </xf>
    <xf numFmtId="0" fontId="20" fillId="0" borderId="0" xfId="1"/>
    <xf numFmtId="0" fontId="20" fillId="2" borderId="2" xfId="1" applyFont="1" applyFill="1" applyBorder="1" applyAlignment="1">
      <alignment horizontal="center"/>
    </xf>
    <xf numFmtId="0" fontId="20" fillId="2" borderId="4" xfId="1" applyFill="1" applyBorder="1" applyAlignment="1">
      <alignment horizontal="center"/>
    </xf>
    <xf numFmtId="0" fontId="20" fillId="2" borderId="5" xfId="1" applyFill="1" applyBorder="1" applyAlignment="1"/>
    <xf numFmtId="0" fontId="20" fillId="2" borderId="6" xfId="1" applyFill="1" applyBorder="1" applyAlignment="1"/>
    <xf numFmtId="0" fontId="16" fillId="0" borderId="0" xfId="1" applyFont="1" applyAlignment="1">
      <alignment horizontal="center"/>
    </xf>
    <xf numFmtId="0" fontId="16" fillId="0" borderId="0" xfId="1" applyFont="1"/>
    <xf numFmtId="164" fontId="19" fillId="0" borderId="13" xfId="3" applyFont="1" applyBorder="1"/>
    <xf numFmtId="164" fontId="19" fillId="0" borderId="9" xfId="3" applyFont="1" applyBorder="1"/>
    <xf numFmtId="0" fontId="19" fillId="0" borderId="0" xfId="1" applyFont="1"/>
    <xf numFmtId="9" fontId="19" fillId="0" borderId="14" xfId="3" applyNumberFormat="1" applyFont="1" applyBorder="1"/>
    <xf numFmtId="9" fontId="19" fillId="0" borderId="41" xfId="3" applyNumberFormat="1" applyFont="1" applyBorder="1"/>
    <xf numFmtId="164" fontId="19" fillId="0" borderId="14" xfId="3" applyFont="1" applyBorder="1"/>
    <xf numFmtId="164" fontId="19" fillId="0" borderId="41" xfId="3" applyFont="1" applyBorder="1"/>
    <xf numFmtId="0" fontId="19" fillId="2" borderId="44" xfId="1" applyFont="1" applyFill="1" applyBorder="1" applyAlignment="1">
      <alignment vertical="top"/>
    </xf>
    <xf numFmtId="164" fontId="18" fillId="0" borderId="23" xfId="3" applyFont="1" applyBorder="1"/>
    <xf numFmtId="164" fontId="18" fillId="0" borderId="45" xfId="3" applyFont="1" applyBorder="1"/>
    <xf numFmtId="0" fontId="19" fillId="2" borderId="37" xfId="1" applyFont="1" applyFill="1" applyBorder="1" applyAlignment="1">
      <alignment vertical="top"/>
    </xf>
    <xf numFmtId="164" fontId="18" fillId="0" borderId="14" xfId="2" applyNumberFormat="1" applyFont="1" applyBorder="1"/>
    <xf numFmtId="164" fontId="18" fillId="0" borderId="41" xfId="3" applyNumberFormat="1" applyFont="1" applyBorder="1"/>
    <xf numFmtId="10" fontId="18" fillId="0" borderId="14" xfId="2" applyNumberFormat="1" applyFont="1" applyBorder="1"/>
    <xf numFmtId="10" fontId="18" fillId="0" borderId="41" xfId="3" applyNumberFormat="1" applyFont="1" applyBorder="1"/>
    <xf numFmtId="164" fontId="19" fillId="0" borderId="15" xfId="3" applyFont="1" applyBorder="1"/>
    <xf numFmtId="10" fontId="18" fillId="0" borderId="15" xfId="3" applyNumberFormat="1" applyFont="1" applyBorder="1"/>
    <xf numFmtId="10" fontId="18" fillId="0" borderId="46" xfId="3" applyNumberFormat="1" applyFont="1" applyBorder="1"/>
    <xf numFmtId="0" fontId="19" fillId="2" borderId="42" xfId="1" applyFont="1" applyFill="1" applyBorder="1" applyAlignment="1">
      <alignment vertical="top"/>
    </xf>
    <xf numFmtId="0" fontId="18" fillId="2" borderId="32" xfId="1" applyFont="1" applyFill="1" applyBorder="1" applyAlignment="1">
      <alignment horizontal="left"/>
    </xf>
    <xf numFmtId="164" fontId="19" fillId="2" borderId="32" xfId="3" applyFont="1" applyFill="1" applyBorder="1"/>
    <xf numFmtId="10" fontId="18" fillId="2" borderId="32" xfId="3" applyNumberFormat="1" applyFont="1" applyFill="1" applyBorder="1"/>
    <xf numFmtId="10" fontId="18" fillId="2" borderId="47" xfId="3" applyNumberFormat="1" applyFont="1" applyFill="1" applyBorder="1"/>
    <xf numFmtId="0" fontId="20" fillId="2" borderId="2" xfId="1" applyFont="1" applyFill="1" applyBorder="1" applyAlignment="1">
      <alignment horizontal="center" vertical="top"/>
    </xf>
    <xf numFmtId="0" fontId="20" fillId="2" borderId="0" xfId="1" applyFill="1" applyBorder="1" applyAlignment="1">
      <alignment wrapText="1"/>
    </xf>
    <xf numFmtId="0" fontId="20" fillId="2" borderId="0" xfId="1" applyFill="1" applyBorder="1"/>
    <xf numFmtId="0" fontId="20" fillId="2" borderId="3" xfId="1" applyFill="1" applyBorder="1"/>
    <xf numFmtId="0" fontId="20" fillId="2" borderId="4" xfId="1" applyFont="1" applyFill="1" applyBorder="1" applyAlignment="1">
      <alignment horizontal="center" vertical="top"/>
    </xf>
    <xf numFmtId="0" fontId="20" fillId="0" borderId="0" xfId="1" applyFont="1" applyAlignment="1">
      <alignment horizontal="center" vertical="top"/>
    </xf>
    <xf numFmtId="0" fontId="20" fillId="0" borderId="0" xfId="1" applyAlignment="1">
      <alignment wrapText="1"/>
    </xf>
    <xf numFmtId="0" fontId="9" fillId="0" borderId="0" xfId="4"/>
    <xf numFmtId="0" fontId="9" fillId="0" borderId="0" xfId="4" applyBorder="1"/>
    <xf numFmtId="0" fontId="26" fillId="0" borderId="0" xfId="4" applyFont="1"/>
    <xf numFmtId="0" fontId="27" fillId="0" borderId="34" xfId="4" applyFont="1" applyBorder="1"/>
    <xf numFmtId="0" fontId="9" fillId="0" borderId="35" xfId="4" applyBorder="1"/>
    <xf numFmtId="0" fontId="28" fillId="0" borderId="36" xfId="4" applyFont="1" applyBorder="1"/>
    <xf numFmtId="165" fontId="29" fillId="0" borderId="18" xfId="3" applyNumberFormat="1" applyFont="1" applyBorder="1"/>
    <xf numFmtId="0" fontId="27" fillId="0" borderId="2" xfId="4" applyFont="1" applyBorder="1"/>
    <xf numFmtId="0" fontId="28" fillId="0" borderId="3" xfId="4" applyFont="1" applyBorder="1"/>
    <xf numFmtId="0" fontId="27" fillId="0" borderId="4" xfId="4" applyFont="1" applyBorder="1"/>
    <xf numFmtId="0" fontId="9" fillId="0" borderId="5" xfId="4" applyBorder="1"/>
    <xf numFmtId="0" fontId="9" fillId="0" borderId="6" xfId="4" applyBorder="1"/>
    <xf numFmtId="10" fontId="9" fillId="0" borderId="0" xfId="2" applyNumberFormat="1" applyFont="1" applyBorder="1"/>
    <xf numFmtId="0" fontId="9" fillId="0" borderId="0" xfId="4" applyAlignment="1"/>
    <xf numFmtId="0" fontId="9" fillId="0" borderId="0" xfId="4" applyAlignment="1">
      <alignment horizontal="right"/>
    </xf>
    <xf numFmtId="0" fontId="9" fillId="0" borderId="23" xfId="4" applyBorder="1" applyAlignment="1">
      <alignment horizontal="center" vertical="center"/>
    </xf>
    <xf numFmtId="0" fontId="9" fillId="0" borderId="45" xfId="4" applyBorder="1" applyAlignment="1">
      <alignment horizontal="center" vertical="center"/>
    </xf>
    <xf numFmtId="10" fontId="9" fillId="0" borderId="50" xfId="4" applyNumberFormat="1" applyBorder="1"/>
    <xf numFmtId="10" fontId="9" fillId="0" borderId="51" xfId="4" applyNumberFormat="1" applyBorder="1"/>
    <xf numFmtId="0" fontId="30" fillId="0" borderId="0" xfId="4" applyFont="1" applyBorder="1" applyAlignment="1">
      <alignment horizontal="right" vertical="center"/>
    </xf>
    <xf numFmtId="10" fontId="31" fillId="0" borderId="0" xfId="2" applyNumberFormat="1" applyFont="1" applyBorder="1" applyAlignment="1">
      <alignment horizontal="center" vertical="center"/>
    </xf>
    <xf numFmtId="0" fontId="15" fillId="0" borderId="0" xfId="4" applyFont="1"/>
    <xf numFmtId="0" fontId="14" fillId="2" borderId="34" xfId="1" applyFont="1" applyFill="1" applyBorder="1" applyAlignment="1"/>
    <xf numFmtId="0" fontId="35" fillId="0" borderId="0" xfId="4" applyFont="1"/>
    <xf numFmtId="49" fontId="8" fillId="0" borderId="13" xfId="0" applyNumberFormat="1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/>
    </xf>
    <xf numFmtId="4" fontId="37" fillId="3" borderId="18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justify" vertical="distributed"/>
    </xf>
    <xf numFmtId="0" fontId="38" fillId="0" borderId="0" xfId="0" applyFont="1" applyAlignment="1">
      <alignment horizontal="justify" vertical="distributed"/>
    </xf>
    <xf numFmtId="0" fontId="39" fillId="0" borderId="2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left" vertical="center" wrapText="1"/>
    </xf>
    <xf numFmtId="0" fontId="39" fillId="0" borderId="13" xfId="0" applyFont="1" applyFill="1" applyBorder="1" applyAlignment="1">
      <alignment horizontal="center" vertical="center"/>
    </xf>
    <xf numFmtId="2" fontId="39" fillId="4" borderId="13" xfId="0" applyNumberFormat="1" applyFont="1" applyFill="1" applyBorder="1" applyAlignment="1">
      <alignment horizontal="center" vertical="center" wrapText="1"/>
    </xf>
    <xf numFmtId="2" fontId="39" fillId="0" borderId="13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4" fontId="39" fillId="0" borderId="9" xfId="0" applyNumberFormat="1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horizontal="justify" vertical="distributed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center" vertical="center"/>
    </xf>
    <xf numFmtId="2" fontId="39" fillId="4" borderId="16" xfId="0" applyNumberFormat="1" applyFont="1" applyFill="1" applyBorder="1" applyAlignment="1">
      <alignment horizontal="center" vertical="center" wrapText="1"/>
    </xf>
    <xf numFmtId="4" fontId="39" fillId="0" borderId="38" xfId="0" applyNumberFormat="1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distributed"/>
    </xf>
    <xf numFmtId="14" fontId="37" fillId="0" borderId="20" xfId="0" applyNumberFormat="1" applyFont="1" applyFill="1" applyBorder="1" applyAlignment="1">
      <alignment horizontal="left" vertical="distributed"/>
    </xf>
    <xf numFmtId="10" fontId="37" fillId="0" borderId="21" xfId="0" applyNumberFormat="1" applyFont="1" applyFill="1" applyBorder="1" applyAlignment="1">
      <alignment vertical="distributed"/>
    </xf>
    <xf numFmtId="10" fontId="37" fillId="0" borderId="20" xfId="0" applyNumberFormat="1" applyFont="1" applyFill="1" applyBorder="1" applyAlignment="1">
      <alignment horizontal="left" vertical="distributed"/>
    </xf>
    <xf numFmtId="49" fontId="42" fillId="3" borderId="10" xfId="0" applyNumberFormat="1" applyFont="1" applyFill="1" applyBorder="1" applyAlignment="1">
      <alignment horizontal="center" vertical="center" wrapText="1"/>
    </xf>
    <xf numFmtId="49" fontId="42" fillId="3" borderId="11" xfId="0" applyNumberFormat="1" applyFont="1" applyFill="1" applyBorder="1" applyAlignment="1">
      <alignment horizontal="center" vertical="center" wrapText="1"/>
    </xf>
    <xf numFmtId="49" fontId="42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distributed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Alignment="1">
      <alignment horizontal="justify" vertical="distributed"/>
    </xf>
    <xf numFmtId="0" fontId="44" fillId="0" borderId="0" xfId="0" applyFont="1" applyAlignment="1">
      <alignment horizontal="justify" vertical="distributed"/>
    </xf>
    <xf numFmtId="0" fontId="8" fillId="0" borderId="0" xfId="4" applyFont="1"/>
    <xf numFmtId="0" fontId="15" fillId="0" borderId="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6" fillId="2" borderId="2" xfId="1" applyFont="1" applyFill="1" applyBorder="1" applyAlignment="1">
      <alignment horizontal="center" vertical="top" wrapText="1"/>
    </xf>
    <xf numFmtId="0" fontId="16" fillId="2" borderId="0" xfId="1" applyFont="1" applyFill="1" applyBorder="1" applyAlignment="1">
      <alignment horizontal="center" vertical="top" wrapText="1"/>
    </xf>
    <xf numFmtId="0" fontId="16" fillId="2" borderId="3" xfId="1" applyFont="1" applyFill="1" applyBorder="1" applyAlignment="1">
      <alignment horizontal="center" vertical="top" wrapText="1"/>
    </xf>
    <xf numFmtId="0" fontId="16" fillId="0" borderId="53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22" fillId="0" borderId="0" xfId="0" applyFont="1" applyBorder="1" applyAlignment="1">
      <alignment horizontal="justify" vertical="distributed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39" fillId="0" borderId="5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center" vertical="center"/>
    </xf>
    <xf numFmtId="2" fontId="39" fillId="4" borderId="14" xfId="0" applyNumberFormat="1" applyFont="1" applyFill="1" applyBorder="1" applyAlignment="1">
      <alignment horizontal="center" vertical="center" wrapText="1"/>
    </xf>
    <xf numFmtId="2" fontId="39" fillId="0" borderId="14" xfId="0" applyNumberFormat="1" applyFont="1" applyFill="1" applyBorder="1" applyAlignment="1">
      <alignment horizontal="center" vertical="center" wrapText="1"/>
    </xf>
    <xf numFmtId="4" fontId="39" fillId="0" borderId="41" xfId="0" applyNumberFormat="1" applyFont="1" applyFill="1" applyBorder="1" applyAlignment="1">
      <alignment horizontal="right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left" vertical="center" wrapText="1"/>
    </xf>
    <xf numFmtId="0" fontId="39" fillId="0" borderId="23" xfId="0" applyFont="1" applyFill="1" applyBorder="1" applyAlignment="1">
      <alignment horizontal="center" vertical="center"/>
    </xf>
    <xf numFmtId="2" fontId="39" fillId="4" borderId="23" xfId="0" applyNumberFormat="1" applyFont="1" applyFill="1" applyBorder="1" applyAlignment="1">
      <alignment horizontal="center" vertical="center" wrapText="1"/>
    </xf>
    <xf numFmtId="4" fontId="39" fillId="0" borderId="45" xfId="0" applyNumberFormat="1" applyFont="1" applyFill="1" applyBorder="1" applyAlignment="1">
      <alignment horizontal="right" vertical="center" wrapText="1"/>
    </xf>
    <xf numFmtId="0" fontId="46" fillId="0" borderId="0" xfId="0" applyFont="1" applyFill="1" applyBorder="1" applyAlignment="1">
      <alignment vertical="distributed"/>
    </xf>
    <xf numFmtId="0" fontId="46" fillId="0" borderId="0" xfId="0" applyFont="1" applyFill="1" applyBorder="1" applyAlignment="1">
      <alignment horizontal="justify" vertical="distributed"/>
    </xf>
    <xf numFmtId="0" fontId="47" fillId="0" borderId="0" xfId="0" applyFont="1" applyFill="1" applyAlignment="1">
      <alignment horizontal="justify" vertical="distributed"/>
    </xf>
    <xf numFmtId="0" fontId="47" fillId="0" borderId="0" xfId="0" applyFont="1" applyAlignment="1">
      <alignment horizontal="justify" vertical="distributed"/>
    </xf>
    <xf numFmtId="4" fontId="48" fillId="3" borderId="18" xfId="0" applyNumberFormat="1" applyFont="1" applyFill="1" applyBorder="1" applyAlignment="1">
      <alignment horizontal="right" vertical="center" wrapText="1"/>
    </xf>
    <xf numFmtId="0" fontId="37" fillId="3" borderId="12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0" fontId="39" fillId="0" borderId="55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vertical="center" wrapText="1"/>
    </xf>
    <xf numFmtId="0" fontId="0" fillId="0" borderId="29" xfId="0" applyBorder="1" applyAlignment="1"/>
    <xf numFmtId="49" fontId="6" fillId="0" borderId="1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0" fontId="40" fillId="6" borderId="0" xfId="0" applyFont="1" applyFill="1" applyBorder="1" applyAlignment="1">
      <alignment horizontal="justify" vertical="distributed"/>
    </xf>
    <xf numFmtId="0" fontId="38" fillId="6" borderId="0" xfId="0" applyFont="1" applyFill="1" applyAlignment="1">
      <alignment horizontal="justify" vertical="distributed"/>
    </xf>
    <xf numFmtId="0" fontId="25" fillId="0" borderId="0" xfId="0" applyFont="1" applyBorder="1" applyAlignment="1">
      <alignment vertical="distributed"/>
    </xf>
    <xf numFmtId="0" fontId="45" fillId="0" borderId="14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left" vertical="center" wrapText="1"/>
    </xf>
    <xf numFmtId="0" fontId="39" fillId="0" borderId="27" xfId="0" applyFont="1" applyFill="1" applyBorder="1" applyAlignment="1">
      <alignment horizontal="center" vertical="center" wrapText="1"/>
    </xf>
    <xf numFmtId="49" fontId="7" fillId="0" borderId="56" xfId="0" applyNumberFormat="1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/>
    </xf>
    <xf numFmtId="2" fontId="39" fillId="4" borderId="56" xfId="0" applyNumberFormat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center" vertical="center" wrapText="1"/>
    </xf>
    <xf numFmtId="4" fontId="39" fillId="0" borderId="57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justify" vertical="distributed"/>
    </xf>
    <xf numFmtId="0" fontId="16" fillId="0" borderId="14" xfId="1" applyFont="1" applyBorder="1" applyAlignment="1">
      <alignment horizontal="center" vertical="center"/>
    </xf>
    <xf numFmtId="2" fontId="37" fillId="7" borderId="13" xfId="0" applyNumberFormat="1" applyFont="1" applyFill="1" applyBorder="1" applyAlignment="1">
      <alignment horizontal="center" vertical="center" wrapText="1"/>
    </xf>
    <xf numFmtId="2" fontId="37" fillId="7" borderId="14" xfId="0" applyNumberFormat="1" applyFont="1" applyFill="1" applyBorder="1" applyAlignment="1">
      <alignment horizontal="center" vertical="center" wrapText="1"/>
    </xf>
    <xf numFmtId="2" fontId="37" fillId="7" borderId="56" xfId="0" applyNumberFormat="1" applyFont="1" applyFill="1" applyBorder="1" applyAlignment="1">
      <alignment horizontal="center" vertical="center" wrapText="1"/>
    </xf>
    <xf numFmtId="2" fontId="37" fillId="7" borderId="23" xfId="0" applyNumberFormat="1" applyFont="1" applyFill="1" applyBorder="1" applyAlignment="1">
      <alignment horizontal="center" vertical="center" wrapText="1"/>
    </xf>
    <xf numFmtId="2" fontId="37" fillId="7" borderId="16" xfId="0" applyNumberFormat="1" applyFont="1" applyFill="1" applyBorder="1" applyAlignment="1">
      <alignment horizontal="center" vertical="center" wrapText="1"/>
    </xf>
    <xf numFmtId="10" fontId="52" fillId="7" borderId="18" xfId="2" applyNumberFormat="1" applyFont="1" applyFill="1" applyBorder="1"/>
    <xf numFmtId="0" fontId="12" fillId="2" borderId="0" xfId="1" applyFont="1" applyFill="1" applyBorder="1" applyAlignment="1">
      <alignment horizontal="right" vertical="center" wrapText="1"/>
    </xf>
    <xf numFmtId="0" fontId="12" fillId="2" borderId="0" xfId="1" applyFont="1" applyFill="1" applyBorder="1" applyAlignment="1">
      <alignment horizontal="left" wrapText="1"/>
    </xf>
    <xf numFmtId="0" fontId="12" fillId="2" borderId="0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right" vertical="center" wrapText="1"/>
    </xf>
    <xf numFmtId="0" fontId="12" fillId="2" borderId="5" xfId="1" applyFont="1" applyFill="1" applyBorder="1" applyAlignment="1">
      <alignment horizontal="left" wrapText="1"/>
    </xf>
    <xf numFmtId="0" fontId="12" fillId="2" borderId="5" xfId="1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distributed"/>
    </xf>
    <xf numFmtId="0" fontId="22" fillId="0" borderId="0" xfId="0" applyFont="1" applyBorder="1" applyAlignment="1">
      <alignment horizontal="justify" vertical="distributed"/>
    </xf>
    <xf numFmtId="0" fontId="23" fillId="0" borderId="5" xfId="0" applyFont="1" applyFill="1" applyBorder="1" applyAlignment="1">
      <alignment horizontal="center" vertical="distributed"/>
    </xf>
    <xf numFmtId="0" fontId="37" fillId="3" borderId="17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left" vertical="distributed" wrapText="1"/>
    </xf>
    <xf numFmtId="0" fontId="37" fillId="0" borderId="8" xfId="0" applyFont="1" applyFill="1" applyBorder="1" applyAlignment="1">
      <alignment horizontal="left" vertical="distributed" wrapText="1"/>
    </xf>
    <xf numFmtId="0" fontId="37" fillId="0" borderId="14" xfId="0" applyFont="1" applyFill="1" applyBorder="1" applyAlignment="1">
      <alignment horizontal="left" vertical="distributed" wrapText="1"/>
    </xf>
    <xf numFmtId="49" fontId="42" fillId="3" borderId="17" xfId="0" applyNumberFormat="1" applyFont="1" applyFill="1" applyBorder="1" applyAlignment="1">
      <alignment horizontal="center" vertical="center" wrapText="1"/>
    </xf>
    <xf numFmtId="49" fontId="42" fillId="3" borderId="12" xfId="0" applyNumberFormat="1" applyFont="1" applyFill="1" applyBorder="1" applyAlignment="1">
      <alignment horizontal="center" vertical="center" wrapText="1"/>
    </xf>
    <xf numFmtId="2" fontId="37" fillId="7" borderId="7" xfId="0" applyNumberFormat="1" applyFont="1" applyFill="1" applyBorder="1" applyAlignment="1">
      <alignment horizontal="center" vertical="center" wrapText="1"/>
    </xf>
    <xf numFmtId="2" fontId="37" fillId="7" borderId="21" xfId="0" applyNumberFormat="1" applyFont="1" applyFill="1" applyBorder="1" applyAlignment="1">
      <alignment horizontal="center" vertical="center" wrapText="1"/>
    </xf>
    <xf numFmtId="2" fontId="37" fillId="7" borderId="20" xfId="0" applyNumberFormat="1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2" fontId="37" fillId="7" borderId="54" xfId="0" applyNumberFormat="1" applyFont="1" applyFill="1" applyBorder="1" applyAlignment="1">
      <alignment horizontal="center" vertical="center" wrapText="1"/>
    </xf>
    <xf numFmtId="2" fontId="37" fillId="7" borderId="0" xfId="0" applyNumberFormat="1" applyFont="1" applyFill="1" applyBorder="1" applyAlignment="1">
      <alignment horizontal="center" vertical="center" wrapText="1"/>
    </xf>
    <xf numFmtId="2" fontId="37" fillId="7" borderId="3" xfId="0" applyNumberFormat="1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left" vertical="center"/>
    </xf>
    <xf numFmtId="0" fontId="37" fillId="3" borderId="29" xfId="0" applyFont="1" applyFill="1" applyBorder="1" applyAlignment="1">
      <alignment horizontal="left" vertical="center"/>
    </xf>
    <xf numFmtId="0" fontId="48" fillId="3" borderId="10" xfId="0" quotePrefix="1" applyFont="1" applyFill="1" applyBorder="1" applyAlignment="1">
      <alignment horizontal="center" vertical="center" wrapText="1"/>
    </xf>
    <xf numFmtId="0" fontId="48" fillId="3" borderId="12" xfId="0" quotePrefix="1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48" fillId="3" borderId="17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distributed"/>
    </xf>
    <xf numFmtId="0" fontId="37" fillId="0" borderId="53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21" xfId="0" applyFont="1" applyFill="1" applyBorder="1" applyAlignment="1">
      <alignment horizontal="left" vertical="distributed"/>
    </xf>
    <xf numFmtId="0" fontId="37" fillId="0" borderId="20" xfId="0" applyFont="1" applyFill="1" applyBorder="1" applyAlignment="1">
      <alignment horizontal="left" vertical="distributed"/>
    </xf>
    <xf numFmtId="0" fontId="51" fillId="3" borderId="28" xfId="0" applyFont="1" applyFill="1" applyBorder="1" applyAlignment="1">
      <alignment horizontal="center" vertical="distributed"/>
    </xf>
    <xf numFmtId="0" fontId="51" fillId="3" borderId="29" xfId="0" applyFont="1" applyFill="1" applyBorder="1" applyAlignment="1">
      <alignment horizontal="center" vertical="distributed"/>
    </xf>
    <xf numFmtId="0" fontId="51" fillId="3" borderId="19" xfId="0" applyFont="1" applyFill="1" applyBorder="1" applyAlignment="1">
      <alignment horizontal="center" vertical="distributed"/>
    </xf>
    <xf numFmtId="0" fontId="37" fillId="0" borderId="31" xfId="0" applyFont="1" applyFill="1" applyBorder="1" applyAlignment="1">
      <alignment horizontal="left" vertical="distributed"/>
    </xf>
    <xf numFmtId="0" fontId="37" fillId="0" borderId="8" xfId="0" applyFont="1" applyFill="1" applyBorder="1" applyAlignment="1">
      <alignment horizontal="left" vertical="distributed"/>
    </xf>
    <xf numFmtId="0" fontId="36" fillId="0" borderId="0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2" fillId="0" borderId="0" xfId="4" applyFont="1" applyAlignment="1">
      <alignment horizontal="justify" vertical="top" wrapText="1"/>
    </xf>
    <xf numFmtId="0" fontId="9" fillId="0" borderId="0" xfId="4" applyAlignment="1">
      <alignment horizontal="left" wrapText="1"/>
    </xf>
    <xf numFmtId="0" fontId="9" fillId="0" borderId="0" xfId="4" applyAlignment="1">
      <alignment horizontal="right"/>
    </xf>
    <xf numFmtId="0" fontId="9" fillId="0" borderId="3" xfId="4" applyBorder="1" applyAlignment="1">
      <alignment horizontal="right"/>
    </xf>
    <xf numFmtId="0" fontId="30" fillId="0" borderId="34" xfId="4" applyFont="1" applyBorder="1" applyAlignment="1">
      <alignment horizontal="right" vertical="center"/>
    </xf>
    <xf numFmtId="0" fontId="30" fillId="0" borderId="48" xfId="4" applyFont="1" applyBorder="1" applyAlignment="1">
      <alignment horizontal="right" vertical="center"/>
    </xf>
    <xf numFmtId="0" fontId="30" fillId="0" borderId="4" xfId="4" applyFont="1" applyBorder="1" applyAlignment="1">
      <alignment horizontal="right" vertical="center"/>
    </xf>
    <xf numFmtId="0" fontId="30" fillId="0" borderId="27" xfId="4" applyFont="1" applyBorder="1" applyAlignment="1">
      <alignment horizontal="right" vertical="center"/>
    </xf>
    <xf numFmtId="10" fontId="31" fillId="0" borderId="23" xfId="2" applyNumberFormat="1" applyFont="1" applyBorder="1" applyAlignment="1">
      <alignment horizontal="center" vertical="center"/>
    </xf>
    <xf numFmtId="10" fontId="31" fillId="0" borderId="45" xfId="2" applyNumberFormat="1" applyFont="1" applyBorder="1" applyAlignment="1">
      <alignment horizontal="center" vertical="center"/>
    </xf>
    <xf numFmtId="10" fontId="31" fillId="0" borderId="50" xfId="2" applyNumberFormat="1" applyFont="1" applyBorder="1" applyAlignment="1">
      <alignment horizontal="center" vertical="center"/>
    </xf>
    <xf numFmtId="10" fontId="31" fillId="0" borderId="51" xfId="2" applyNumberFormat="1" applyFont="1" applyBorder="1" applyAlignment="1">
      <alignment horizontal="center" vertical="center"/>
    </xf>
    <xf numFmtId="0" fontId="9" fillId="0" borderId="49" xfId="4" applyBorder="1" applyAlignment="1">
      <alignment horizontal="center" vertical="center"/>
    </xf>
    <xf numFmtId="0" fontId="9" fillId="0" borderId="23" xfId="4" applyBorder="1" applyAlignment="1">
      <alignment horizontal="center" vertical="center"/>
    </xf>
    <xf numFmtId="0" fontId="9" fillId="0" borderId="52" xfId="4" applyBorder="1" applyAlignment="1">
      <alignment horizontal="center" vertical="center"/>
    </xf>
    <xf numFmtId="0" fontId="9" fillId="0" borderId="50" xfId="4" applyBorder="1" applyAlignment="1">
      <alignment horizontal="center" vertical="center"/>
    </xf>
    <xf numFmtId="0" fontId="1" fillId="0" borderId="0" xfId="4" applyFont="1" applyAlignment="1">
      <alignment horizontal="left"/>
    </xf>
    <xf numFmtId="0" fontId="9" fillId="0" borderId="0" xfId="4" applyAlignment="1">
      <alignment horizontal="left"/>
    </xf>
    <xf numFmtId="10" fontId="37" fillId="0" borderId="35" xfId="2" applyNumberFormat="1" applyFont="1" applyBorder="1" applyAlignment="1">
      <alignment horizontal="right"/>
    </xf>
    <xf numFmtId="10" fontId="37" fillId="0" borderId="0" xfId="2" applyNumberFormat="1" applyFont="1" applyBorder="1" applyAlignment="1">
      <alignment horizontal="right" vertical="center"/>
    </xf>
    <xf numFmtId="0" fontId="1" fillId="0" borderId="0" xfId="4" applyFont="1" applyAlignment="1">
      <alignment horizontal="left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30" fillId="5" borderId="34" xfId="4" applyFont="1" applyFill="1" applyBorder="1" applyAlignment="1">
      <alignment horizontal="right" vertical="center"/>
    </xf>
    <xf numFmtId="0" fontId="30" fillId="5" borderId="48" xfId="4" applyFont="1" applyFill="1" applyBorder="1" applyAlignment="1">
      <alignment horizontal="right" vertical="center"/>
    </xf>
    <xf numFmtId="0" fontId="30" fillId="5" borderId="4" xfId="4" applyFont="1" applyFill="1" applyBorder="1" applyAlignment="1">
      <alignment horizontal="right" vertical="center"/>
    </xf>
    <xf numFmtId="0" fontId="30" fillId="5" borderId="27" xfId="4" applyFont="1" applyFill="1" applyBorder="1" applyAlignment="1">
      <alignment horizontal="right" vertical="center"/>
    </xf>
    <xf numFmtId="10" fontId="31" fillId="5" borderId="23" xfId="2" applyNumberFormat="1" applyFont="1" applyFill="1" applyBorder="1" applyAlignment="1">
      <alignment horizontal="center" vertical="center"/>
    </xf>
    <xf numFmtId="10" fontId="31" fillId="5" borderId="45" xfId="2" applyNumberFormat="1" applyFont="1" applyFill="1" applyBorder="1" applyAlignment="1">
      <alignment horizontal="center" vertical="center"/>
    </xf>
    <xf numFmtId="10" fontId="31" fillId="5" borderId="50" xfId="2" applyNumberFormat="1" applyFont="1" applyFill="1" applyBorder="1" applyAlignment="1">
      <alignment horizontal="center" vertical="center"/>
    </xf>
    <xf numFmtId="10" fontId="31" fillId="5" borderId="51" xfId="2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left" vertical="center" wrapText="1"/>
    </xf>
    <xf numFmtId="0" fontId="25" fillId="2" borderId="3" xfId="1" applyFont="1" applyFill="1" applyBorder="1" applyAlignment="1">
      <alignment horizontal="left" vertical="center" wrapText="1"/>
    </xf>
    <xf numFmtId="0" fontId="20" fillId="2" borderId="0" xfId="1" applyFill="1" applyBorder="1" applyAlignment="1">
      <alignment horizontal="center"/>
    </xf>
    <xf numFmtId="0" fontId="25" fillId="2" borderId="5" xfId="1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wrapText="1"/>
    </xf>
    <xf numFmtId="0" fontId="12" fillId="2" borderId="0" xfId="1" applyFont="1" applyFill="1" applyBorder="1" applyAlignment="1">
      <alignment horizontal="left" wrapText="1"/>
    </xf>
    <xf numFmtId="0" fontId="18" fillId="0" borderId="15" xfId="1" applyFont="1" applyBorder="1" applyAlignment="1">
      <alignment horizontal="left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164" fontId="19" fillId="0" borderId="15" xfId="3" applyFont="1" applyBorder="1" applyAlignment="1">
      <alignment horizontal="center"/>
    </xf>
    <xf numFmtId="164" fontId="19" fillId="0" borderId="13" xfId="3" applyFont="1" applyBorder="1" applyAlignment="1">
      <alignment horizontal="center"/>
    </xf>
    <xf numFmtId="164" fontId="19" fillId="0" borderId="16" xfId="3" applyFont="1" applyBorder="1" applyAlignment="1">
      <alignment horizontal="center"/>
    </xf>
    <xf numFmtId="0" fontId="18" fillId="0" borderId="24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27" xfId="1" applyFont="1" applyBorder="1" applyAlignment="1">
      <alignment horizontal="left" vertical="center"/>
    </xf>
    <xf numFmtId="0" fontId="18" fillId="0" borderId="23" xfId="1" applyFont="1" applyBorder="1" applyAlignment="1">
      <alignment horizontal="left"/>
    </xf>
    <xf numFmtId="0" fontId="18" fillId="0" borderId="14" xfId="1" applyFont="1" applyBorder="1" applyAlignment="1">
      <alignment horizontal="left"/>
    </xf>
    <xf numFmtId="0" fontId="16" fillId="0" borderId="14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20" fillId="0" borderId="22" xfId="1" applyBorder="1" applyAlignment="1">
      <alignment vertical="center"/>
    </xf>
    <xf numFmtId="0" fontId="20" fillId="2" borderId="0" xfId="1" applyFont="1" applyFill="1" applyBorder="1" applyAlignment="1">
      <alignment horizontal="center"/>
    </xf>
    <xf numFmtId="0" fontId="20" fillId="2" borderId="3" xfId="1" applyFont="1" applyFill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15" fillId="0" borderId="19" xfId="1" applyFont="1" applyBorder="1" applyAlignment="1">
      <alignment horizontal="center"/>
    </xf>
    <xf numFmtId="0" fontId="16" fillId="2" borderId="28" xfId="1" applyFont="1" applyFill="1" applyBorder="1" applyAlignment="1">
      <alignment horizontal="center" vertical="top" wrapText="1"/>
    </xf>
    <xf numFmtId="0" fontId="16" fillId="2" borderId="29" xfId="1" applyFont="1" applyFill="1" applyBorder="1" applyAlignment="1">
      <alignment horizontal="center" vertical="top" wrapText="1"/>
    </xf>
    <xf numFmtId="0" fontId="16" fillId="2" borderId="19" xfId="1" applyFont="1" applyFill="1" applyBorder="1" applyAlignment="1">
      <alignment horizontal="center" vertical="top" wrapText="1"/>
    </xf>
    <xf numFmtId="0" fontId="14" fillId="2" borderId="35" xfId="1" applyFont="1" applyFill="1" applyBorder="1" applyAlignment="1">
      <alignment horizontal="center"/>
    </xf>
    <xf numFmtId="0" fontId="14" fillId="2" borderId="36" xfId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4"/>
    <cellStyle name="Porcentagem 2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2</xdr:col>
          <xdr:colOff>476250</xdr:colOff>
          <xdr:row>0</xdr:row>
          <xdr:rowOff>895350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66675</xdr:rowOff>
        </xdr:from>
        <xdr:to>
          <xdr:col>1</xdr:col>
          <xdr:colOff>400050</xdr:colOff>
          <xdr:row>0</xdr:row>
          <xdr:rowOff>619125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171450</xdr:rowOff>
        </xdr:from>
        <xdr:to>
          <xdr:col>7</xdr:col>
          <xdr:colOff>0</xdr:colOff>
          <xdr:row>2</xdr:row>
          <xdr:rowOff>28575</xdr:rowOff>
        </xdr:to>
        <xdr:sp macro="" textlink="">
          <xdr:nvSpPr>
            <xdr:cNvPr id="11265" name="Imagem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0</xdr:row>
          <xdr:rowOff>47625</xdr:rowOff>
        </xdr:from>
        <xdr:to>
          <xdr:col>1</xdr:col>
          <xdr:colOff>571500</xdr:colOff>
          <xdr:row>2</xdr:row>
          <xdr:rowOff>180975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R75"/>
  <sheetViews>
    <sheetView showGridLines="0" showZeros="0" tabSelected="1" view="pageBreakPreview" zoomScaleSheetLayoutView="100" workbookViewId="0">
      <selection activeCell="G62" sqref="G62"/>
    </sheetView>
  </sheetViews>
  <sheetFormatPr defaultRowHeight="12.75" outlineLevelRow="1" x14ac:dyDescent="0.2"/>
  <cols>
    <col min="1" max="1" width="5.85546875" style="1" customWidth="1"/>
    <col min="2" max="2" width="8.7109375" style="1" customWidth="1"/>
    <col min="3" max="3" width="13.5703125" style="1" bestFit="1" customWidth="1"/>
    <col min="4" max="4" width="69.28515625" style="1" customWidth="1"/>
    <col min="5" max="5" width="6.85546875" style="1" customWidth="1"/>
    <col min="6" max="6" width="10" style="1" customWidth="1"/>
    <col min="7" max="7" width="10.42578125" style="1" customWidth="1"/>
    <col min="8" max="8" width="11.140625" style="1" bestFit="1" customWidth="1"/>
    <col min="9" max="9" width="14" style="1" customWidth="1"/>
    <col min="10" max="10" width="12.140625" style="1" customWidth="1"/>
    <col min="11" max="11" width="4.7109375" style="1" bestFit="1" customWidth="1"/>
    <col min="12" max="12" width="13.7109375" style="1" bestFit="1" customWidth="1"/>
    <col min="13" max="16384" width="9.140625" style="1"/>
  </cols>
  <sheetData>
    <row r="1" spans="1:18" ht="75.75" customHeight="1" thickBot="1" x14ac:dyDescent="0.25">
      <c r="A1" s="150"/>
      <c r="B1" s="151"/>
      <c r="C1" s="151"/>
      <c r="D1" s="200" t="s">
        <v>145</v>
      </c>
      <c r="E1" s="201"/>
      <c r="F1" s="201"/>
      <c r="G1" s="201"/>
      <c r="H1" s="201"/>
      <c r="I1" s="202"/>
      <c r="J1" s="15"/>
      <c r="K1" s="17"/>
      <c r="L1" s="17"/>
      <c r="M1" s="18"/>
      <c r="N1" s="18"/>
      <c r="O1" s="18"/>
      <c r="P1" s="18"/>
      <c r="Q1" s="18"/>
      <c r="R1" s="18"/>
    </row>
    <row r="2" spans="1:18" s="114" customFormat="1" ht="24.95" customHeight="1" thickBot="1" x14ac:dyDescent="0.25">
      <c r="A2" s="218" t="s">
        <v>2</v>
      </c>
      <c r="B2" s="219"/>
      <c r="C2" s="219"/>
      <c r="D2" s="219"/>
      <c r="E2" s="219"/>
      <c r="F2" s="219"/>
      <c r="G2" s="219"/>
      <c r="H2" s="219"/>
      <c r="I2" s="220"/>
      <c r="J2" s="112"/>
      <c r="K2" s="112"/>
      <c r="L2" s="112"/>
      <c r="M2" s="112"/>
      <c r="N2" s="112"/>
      <c r="O2" s="112"/>
      <c r="P2" s="113"/>
      <c r="Q2" s="113"/>
      <c r="R2" s="113"/>
    </row>
    <row r="3" spans="1:18" s="88" customFormat="1" ht="20.100000000000001" customHeight="1" x14ac:dyDescent="0.2">
      <c r="A3" s="221" t="s">
        <v>112</v>
      </c>
      <c r="B3" s="216"/>
      <c r="C3" s="216"/>
      <c r="D3" s="216"/>
      <c r="E3" s="216"/>
      <c r="F3" s="216"/>
      <c r="G3" s="222"/>
      <c r="H3" s="104" t="s">
        <v>101</v>
      </c>
      <c r="I3" s="105" t="s">
        <v>200</v>
      </c>
      <c r="J3" s="96"/>
      <c r="K3" s="96"/>
      <c r="L3" s="96"/>
      <c r="M3" s="96"/>
      <c r="N3" s="96"/>
      <c r="O3" s="96"/>
      <c r="P3" s="87"/>
      <c r="Q3" s="87"/>
      <c r="R3" s="87"/>
    </row>
    <row r="4" spans="1:18" s="88" customFormat="1" ht="20.100000000000001" customHeight="1" x14ac:dyDescent="0.2">
      <c r="A4" s="192" t="s">
        <v>166</v>
      </c>
      <c r="B4" s="193"/>
      <c r="C4" s="194"/>
      <c r="D4" s="194"/>
      <c r="E4" s="194"/>
      <c r="F4" s="194"/>
      <c r="G4" s="194"/>
      <c r="H4" s="106" t="s">
        <v>102</v>
      </c>
      <c r="I4" s="107">
        <v>0.03</v>
      </c>
      <c r="J4" s="103"/>
      <c r="K4" s="103"/>
      <c r="L4" s="103"/>
      <c r="M4" s="103"/>
      <c r="N4" s="103"/>
      <c r="O4" s="103"/>
      <c r="P4" s="87"/>
      <c r="Q4" s="87"/>
      <c r="R4" s="87"/>
    </row>
    <row r="5" spans="1:18" s="88" customFormat="1" ht="48" customHeight="1" x14ac:dyDescent="0.2">
      <c r="A5" s="213" t="s">
        <v>167</v>
      </c>
      <c r="B5" s="214"/>
      <c r="C5" s="215"/>
      <c r="D5" s="215"/>
      <c r="E5" s="215"/>
      <c r="F5" s="215"/>
      <c r="G5" s="215"/>
      <c r="H5" s="216" t="s">
        <v>103</v>
      </c>
      <c r="I5" s="217"/>
      <c r="J5" s="103"/>
      <c r="K5" s="103"/>
      <c r="L5" s="103"/>
      <c r="M5" s="103"/>
      <c r="N5" s="103"/>
      <c r="O5" s="103"/>
      <c r="P5" s="87"/>
      <c r="Q5" s="87"/>
      <c r="R5" s="87"/>
    </row>
    <row r="6" spans="1:18" s="88" customFormat="1" ht="20.100000000000001" customHeight="1" thickBot="1" x14ac:dyDescent="0.25">
      <c r="A6" s="192" t="s">
        <v>108</v>
      </c>
      <c r="B6" s="193"/>
      <c r="C6" s="194"/>
      <c r="D6" s="194"/>
      <c r="E6" s="194"/>
      <c r="F6" s="194"/>
      <c r="G6" s="194"/>
      <c r="H6" s="106" t="s">
        <v>4</v>
      </c>
      <c r="I6" s="107">
        <f>BDI!D41</f>
        <v>0.29838285625677896</v>
      </c>
      <c r="J6" s="103"/>
      <c r="K6" s="103"/>
      <c r="L6" s="103"/>
      <c r="M6" s="103"/>
      <c r="N6" s="103"/>
      <c r="O6" s="103"/>
      <c r="P6" s="87"/>
      <c r="Q6" s="87"/>
      <c r="R6" s="87"/>
    </row>
    <row r="7" spans="1:18" s="88" customFormat="1" ht="45" customHeight="1" thickBot="1" x14ac:dyDescent="0.25">
      <c r="A7" s="108" t="s">
        <v>0</v>
      </c>
      <c r="B7" s="195" t="s">
        <v>140</v>
      </c>
      <c r="C7" s="196"/>
      <c r="D7" s="109" t="s">
        <v>1</v>
      </c>
      <c r="E7" s="109" t="s">
        <v>104</v>
      </c>
      <c r="F7" s="109" t="s">
        <v>9</v>
      </c>
      <c r="G7" s="109" t="s">
        <v>10</v>
      </c>
      <c r="H7" s="109" t="s">
        <v>11</v>
      </c>
      <c r="I7" s="110" t="s">
        <v>3</v>
      </c>
      <c r="J7" s="96"/>
      <c r="K7" s="96"/>
      <c r="L7" s="96"/>
      <c r="M7" s="96"/>
      <c r="N7" s="96"/>
      <c r="O7" s="111"/>
      <c r="P7" s="87"/>
      <c r="Q7" s="87"/>
      <c r="R7" s="87"/>
    </row>
    <row r="8" spans="1:18" s="88" customFormat="1" ht="20.100000000000001" customHeight="1" thickBot="1" x14ac:dyDescent="0.25">
      <c r="A8" s="85">
        <v>1</v>
      </c>
      <c r="B8" s="190"/>
      <c r="C8" s="191"/>
      <c r="D8" s="206" t="s">
        <v>6</v>
      </c>
      <c r="E8" s="207"/>
      <c r="F8" s="207"/>
      <c r="G8" s="207"/>
      <c r="H8" s="207"/>
      <c r="I8" s="86">
        <f>I9</f>
        <v>0</v>
      </c>
      <c r="J8" s="87"/>
      <c r="K8" s="87"/>
      <c r="L8" s="87"/>
      <c r="M8" s="87"/>
      <c r="N8" s="87"/>
      <c r="O8" s="87"/>
      <c r="P8" s="87"/>
      <c r="Q8" s="87"/>
      <c r="R8" s="87"/>
    </row>
    <row r="9" spans="1:18" s="87" customFormat="1" ht="75.75" outlineLevel="1" thickBot="1" x14ac:dyDescent="0.25">
      <c r="A9" s="89" t="s">
        <v>5</v>
      </c>
      <c r="B9" s="146" t="s">
        <v>141</v>
      </c>
      <c r="C9" s="83" t="s">
        <v>113</v>
      </c>
      <c r="D9" s="90" t="s">
        <v>153</v>
      </c>
      <c r="E9" s="91" t="s">
        <v>123</v>
      </c>
      <c r="F9" s="93">
        <v>1</v>
      </c>
      <c r="G9" s="175"/>
      <c r="H9" s="94">
        <f>G9+G9*$I$6</f>
        <v>0</v>
      </c>
      <c r="I9" s="95">
        <f>H9*F9</f>
        <v>0</v>
      </c>
      <c r="J9" s="96"/>
      <c r="K9" s="96"/>
      <c r="L9" s="96"/>
      <c r="M9" s="96"/>
      <c r="N9" s="96"/>
      <c r="O9" s="96"/>
      <c r="P9" s="96"/>
      <c r="Q9" s="96"/>
    </row>
    <row r="10" spans="1:18" s="88" customFormat="1" ht="20.100000000000001" customHeight="1" thickBot="1" x14ac:dyDescent="0.25">
      <c r="A10" s="85">
        <v>2</v>
      </c>
      <c r="B10" s="145"/>
      <c r="C10" s="84"/>
      <c r="D10" s="206" t="s">
        <v>12</v>
      </c>
      <c r="E10" s="207"/>
      <c r="F10" s="207"/>
      <c r="G10" s="207"/>
      <c r="H10" s="207"/>
      <c r="I10" s="86">
        <f>I11</f>
        <v>0</v>
      </c>
      <c r="J10" s="87"/>
      <c r="K10" s="87"/>
      <c r="L10" s="87"/>
      <c r="M10" s="87"/>
      <c r="N10" s="87"/>
      <c r="O10" s="87"/>
      <c r="P10" s="87"/>
      <c r="Q10" s="87"/>
      <c r="R10" s="87"/>
    </row>
    <row r="11" spans="1:18" s="87" customFormat="1" ht="20.100000000000001" customHeight="1" outlineLevel="1" thickBot="1" x14ac:dyDescent="0.25">
      <c r="A11" s="89" t="s">
        <v>22</v>
      </c>
      <c r="B11" s="146" t="s">
        <v>141</v>
      </c>
      <c r="C11" s="153" t="s">
        <v>154</v>
      </c>
      <c r="D11" s="90" t="s">
        <v>155</v>
      </c>
      <c r="E11" s="91" t="s">
        <v>96</v>
      </c>
      <c r="F11" s="93">
        <v>20</v>
      </c>
      <c r="G11" s="197" t="s">
        <v>34</v>
      </c>
      <c r="H11" s="198"/>
      <c r="I11" s="199"/>
      <c r="J11" s="96"/>
      <c r="K11" s="96"/>
      <c r="L11" s="96"/>
      <c r="M11" s="96"/>
      <c r="N11" s="96"/>
      <c r="O11" s="96"/>
      <c r="P11" s="96"/>
      <c r="Q11" s="96"/>
    </row>
    <row r="12" spans="1:18" s="88" customFormat="1" ht="20.100000000000001" customHeight="1" thickBot="1" x14ac:dyDescent="0.25">
      <c r="A12" s="85">
        <v>3</v>
      </c>
      <c r="B12" s="190"/>
      <c r="C12" s="191"/>
      <c r="D12" s="206" t="s">
        <v>27</v>
      </c>
      <c r="E12" s="207"/>
      <c r="F12" s="207"/>
      <c r="G12" s="207"/>
      <c r="H12" s="207"/>
      <c r="I12" s="86">
        <f>SUM(I13:I15)</f>
        <v>0</v>
      </c>
      <c r="J12" s="87"/>
      <c r="K12" s="87"/>
      <c r="L12" s="87"/>
      <c r="M12" s="87"/>
      <c r="N12" s="87"/>
      <c r="O12" s="87"/>
      <c r="P12" s="87"/>
      <c r="Q12" s="87"/>
      <c r="R12" s="87"/>
    </row>
    <row r="13" spans="1:18" s="87" customFormat="1" ht="30" outlineLevel="1" x14ac:dyDescent="0.2">
      <c r="A13" s="89" t="s">
        <v>7</v>
      </c>
      <c r="B13" s="146" t="s">
        <v>141</v>
      </c>
      <c r="C13" s="83" t="s">
        <v>46</v>
      </c>
      <c r="D13" s="90" t="s">
        <v>47</v>
      </c>
      <c r="E13" s="91" t="s">
        <v>123</v>
      </c>
      <c r="F13" s="93">
        <v>6</v>
      </c>
      <c r="G13" s="175"/>
      <c r="H13" s="97">
        <f>G13+G13*$I$6</f>
        <v>0</v>
      </c>
      <c r="I13" s="95">
        <f>H13*F13</f>
        <v>0</v>
      </c>
      <c r="J13" s="96"/>
      <c r="K13" s="96"/>
      <c r="L13" s="96"/>
      <c r="M13" s="96"/>
      <c r="N13" s="96"/>
      <c r="O13" s="96"/>
      <c r="P13" s="96"/>
      <c r="Q13" s="96"/>
    </row>
    <row r="14" spans="1:18" s="87" customFormat="1" ht="60" outlineLevel="1" x14ac:dyDescent="0.2">
      <c r="A14" s="89" t="s">
        <v>86</v>
      </c>
      <c r="B14" s="146" t="s">
        <v>141</v>
      </c>
      <c r="C14" s="83" t="s">
        <v>148</v>
      </c>
      <c r="D14" s="90" t="s">
        <v>149</v>
      </c>
      <c r="E14" s="91" t="s">
        <v>95</v>
      </c>
      <c r="F14" s="93">
        <f>105.09+114.47+122.83+77.89+64.68</f>
        <v>484.96</v>
      </c>
      <c r="G14" s="175"/>
      <c r="H14" s="98">
        <f>G14+G14*$I$6</f>
        <v>0</v>
      </c>
      <c r="I14" s="95">
        <f>H14*F14</f>
        <v>0</v>
      </c>
      <c r="J14" s="96"/>
      <c r="K14" s="96"/>
      <c r="L14" s="96"/>
      <c r="M14" s="96"/>
      <c r="N14" s="96"/>
      <c r="O14" s="96"/>
      <c r="P14" s="96"/>
      <c r="Q14" s="96"/>
    </row>
    <row r="15" spans="1:18" s="87" customFormat="1" ht="30.75" outlineLevel="1" thickBot="1" x14ac:dyDescent="0.25">
      <c r="A15" s="89" t="s">
        <v>87</v>
      </c>
      <c r="B15" s="146" t="s">
        <v>142</v>
      </c>
      <c r="C15" s="152" t="s">
        <v>150</v>
      </c>
      <c r="D15" s="90" t="s">
        <v>151</v>
      </c>
      <c r="E15" s="91" t="s">
        <v>97</v>
      </c>
      <c r="F15" s="93">
        <f>F14*0.2</f>
        <v>96.992000000000004</v>
      </c>
      <c r="G15" s="175"/>
      <c r="H15" s="98">
        <f>G15+G15*$I$6</f>
        <v>0</v>
      </c>
      <c r="I15" s="95">
        <f>H15*F15</f>
        <v>0</v>
      </c>
      <c r="J15" s="96"/>
      <c r="K15" s="96"/>
      <c r="L15" s="96"/>
      <c r="M15" s="96"/>
      <c r="N15" s="96"/>
      <c r="O15" s="96"/>
      <c r="P15" s="96"/>
      <c r="Q15" s="96"/>
    </row>
    <row r="16" spans="1:18" s="88" customFormat="1" ht="20.100000000000001" customHeight="1" thickBot="1" x14ac:dyDescent="0.25">
      <c r="A16" s="85">
        <v>4</v>
      </c>
      <c r="B16" s="190"/>
      <c r="C16" s="191"/>
      <c r="D16" s="206" t="s">
        <v>157</v>
      </c>
      <c r="E16" s="207"/>
      <c r="F16" s="207"/>
      <c r="G16" s="207"/>
      <c r="H16" s="207"/>
      <c r="I16" s="86">
        <f>SUM(I17:I18)</f>
        <v>0</v>
      </c>
      <c r="J16" s="87"/>
      <c r="K16" s="87"/>
      <c r="L16" s="87"/>
      <c r="M16" s="87"/>
      <c r="N16" s="87"/>
      <c r="O16" s="87"/>
      <c r="P16" s="87"/>
      <c r="Q16" s="87"/>
      <c r="R16" s="87"/>
    </row>
    <row r="17" spans="1:18" s="87" customFormat="1" ht="60" outlineLevel="1" x14ac:dyDescent="0.2">
      <c r="A17" s="89" t="s">
        <v>8</v>
      </c>
      <c r="B17" s="146" t="s">
        <v>142</v>
      </c>
      <c r="C17" s="83" t="s">
        <v>114</v>
      </c>
      <c r="D17" s="90" t="s">
        <v>115</v>
      </c>
      <c r="E17" s="91" t="s">
        <v>98</v>
      </c>
      <c r="F17" s="93">
        <f>(14.34+16.36+1.63+21+0.5*6)+(16.31+19.39+23.5+2.73+0.5*6)+(4.7+15.63)+(20.28+4.35)</f>
        <v>166.22</v>
      </c>
      <c r="G17" s="175"/>
      <c r="H17" s="97">
        <f>G17+G17*$I$6</f>
        <v>0</v>
      </c>
      <c r="I17" s="95">
        <f>H17*F17</f>
        <v>0</v>
      </c>
      <c r="J17" s="96"/>
      <c r="K17" s="96"/>
      <c r="L17" s="96"/>
      <c r="M17" s="96"/>
      <c r="N17" s="96"/>
      <c r="O17" s="96"/>
      <c r="P17" s="96"/>
      <c r="Q17" s="96"/>
    </row>
    <row r="18" spans="1:18" s="87" customFormat="1" ht="30.75" outlineLevel="1" thickBot="1" x14ac:dyDescent="0.25">
      <c r="A18" s="89" t="s">
        <v>94</v>
      </c>
      <c r="B18" s="146" t="s">
        <v>141</v>
      </c>
      <c r="C18" s="83" t="s">
        <v>14</v>
      </c>
      <c r="D18" s="90" t="s">
        <v>13</v>
      </c>
      <c r="E18" s="91" t="s">
        <v>123</v>
      </c>
      <c r="F18" s="93">
        <v>2</v>
      </c>
      <c r="G18" s="175"/>
      <c r="H18" s="98">
        <f>G18+G18*$I$6</f>
        <v>0</v>
      </c>
      <c r="I18" s="95">
        <f>H18*F18</f>
        <v>0</v>
      </c>
      <c r="J18" s="96"/>
      <c r="K18" s="96"/>
      <c r="L18" s="96"/>
      <c r="M18" s="96"/>
      <c r="N18" s="96"/>
      <c r="O18" s="96"/>
      <c r="P18" s="96"/>
      <c r="Q18" s="96"/>
    </row>
    <row r="19" spans="1:18" s="88" customFormat="1" ht="20.100000000000001" customHeight="1" thickBot="1" x14ac:dyDescent="0.25">
      <c r="A19" s="85">
        <v>5</v>
      </c>
      <c r="B19" s="190"/>
      <c r="C19" s="191"/>
      <c r="D19" s="206" t="s">
        <v>156</v>
      </c>
      <c r="E19" s="207"/>
      <c r="F19" s="207"/>
      <c r="G19" s="207"/>
      <c r="H19" s="207"/>
      <c r="I19" s="86">
        <f>SUM(I20:I23)</f>
        <v>0</v>
      </c>
      <c r="J19" s="87"/>
      <c r="K19" s="87"/>
      <c r="L19" s="87"/>
      <c r="M19" s="87"/>
      <c r="N19" s="87"/>
      <c r="O19" s="87"/>
      <c r="P19" s="87"/>
      <c r="Q19" s="87"/>
      <c r="R19" s="87"/>
    </row>
    <row r="20" spans="1:18" s="156" customFormat="1" ht="20.100000000000001" customHeight="1" outlineLevel="1" x14ac:dyDescent="0.2">
      <c r="A20" s="89" t="s">
        <v>172</v>
      </c>
      <c r="B20" s="146" t="s">
        <v>141</v>
      </c>
      <c r="C20" s="83" t="s">
        <v>25</v>
      </c>
      <c r="D20" s="90" t="s">
        <v>24</v>
      </c>
      <c r="E20" s="91" t="s">
        <v>95</v>
      </c>
      <c r="F20" s="93">
        <f>146.55+42.24+11.5+(302.73*0.3)</f>
        <v>291.10900000000004</v>
      </c>
      <c r="G20" s="175"/>
      <c r="H20" s="94">
        <f>G20+G20*$I$6</f>
        <v>0</v>
      </c>
      <c r="I20" s="95">
        <f>H20*F20</f>
        <v>0</v>
      </c>
      <c r="J20" s="155"/>
      <c r="K20" s="155"/>
      <c r="L20" s="155"/>
      <c r="M20" s="155"/>
      <c r="N20" s="155"/>
      <c r="O20" s="155"/>
      <c r="P20" s="155"/>
      <c r="Q20" s="155"/>
    </row>
    <row r="21" spans="1:18" s="156" customFormat="1" ht="20.100000000000001" customHeight="1" outlineLevel="1" x14ac:dyDescent="0.2">
      <c r="A21" s="89" t="s">
        <v>88</v>
      </c>
      <c r="B21" s="146" t="s">
        <v>141</v>
      </c>
      <c r="C21" s="83" t="s">
        <v>81</v>
      </c>
      <c r="D21" s="90" t="s">
        <v>82</v>
      </c>
      <c r="E21" s="91" t="s">
        <v>97</v>
      </c>
      <c r="F21" s="93">
        <f>F20*0.05</f>
        <v>14.555450000000002</v>
      </c>
      <c r="G21" s="175"/>
      <c r="H21" s="97">
        <f>G21+G21*$I$6</f>
        <v>0</v>
      </c>
      <c r="I21" s="95">
        <f>H21*F21</f>
        <v>0</v>
      </c>
      <c r="J21" s="155"/>
      <c r="K21" s="155"/>
      <c r="L21" s="155"/>
      <c r="M21" s="155"/>
      <c r="N21" s="155"/>
      <c r="O21" s="155"/>
      <c r="P21" s="155"/>
      <c r="Q21" s="155"/>
    </row>
    <row r="22" spans="1:18" s="87" customFormat="1" ht="30" outlineLevel="1" x14ac:dyDescent="0.2">
      <c r="A22" s="89" t="s">
        <v>173</v>
      </c>
      <c r="B22" s="146" t="s">
        <v>142</v>
      </c>
      <c r="C22" s="158">
        <v>94963</v>
      </c>
      <c r="D22" s="90" t="s">
        <v>109</v>
      </c>
      <c r="E22" s="91" t="s">
        <v>97</v>
      </c>
      <c r="F22" s="93">
        <f>F20*0.06</f>
        <v>17.466540000000002</v>
      </c>
      <c r="G22" s="175"/>
      <c r="H22" s="97">
        <f>G22+G22*$I$6</f>
        <v>0</v>
      </c>
      <c r="I22" s="95">
        <f>H22*F22</f>
        <v>0</v>
      </c>
      <c r="J22" s="96"/>
      <c r="K22" s="96"/>
      <c r="L22" s="96"/>
      <c r="M22" s="96"/>
      <c r="N22" s="96"/>
      <c r="O22" s="96"/>
      <c r="P22" s="96"/>
      <c r="Q22" s="96"/>
    </row>
    <row r="23" spans="1:18" s="87" customFormat="1" ht="30.75" outlineLevel="1" thickBot="1" x14ac:dyDescent="0.25">
      <c r="A23" s="89" t="s">
        <v>89</v>
      </c>
      <c r="B23" s="147" t="s">
        <v>142</v>
      </c>
      <c r="C23" s="159">
        <v>85662</v>
      </c>
      <c r="D23" s="160" t="s">
        <v>159</v>
      </c>
      <c r="E23" s="91" t="s">
        <v>95</v>
      </c>
      <c r="F23" s="93">
        <f>F20</f>
        <v>291.10900000000004</v>
      </c>
      <c r="G23" s="175"/>
      <c r="H23" s="98">
        <f>G23+G23*$I$6</f>
        <v>0</v>
      </c>
      <c r="I23" s="95">
        <f>H23*F23</f>
        <v>0</v>
      </c>
      <c r="J23" s="96"/>
      <c r="K23" s="96"/>
      <c r="L23" s="96"/>
      <c r="M23" s="96"/>
      <c r="N23" s="96"/>
      <c r="O23" s="96"/>
      <c r="P23" s="96"/>
      <c r="Q23" s="96"/>
    </row>
    <row r="24" spans="1:18" s="88" customFormat="1" ht="20.100000000000001" customHeight="1" thickBot="1" x14ac:dyDescent="0.25">
      <c r="A24" s="85">
        <v>6</v>
      </c>
      <c r="B24" s="190"/>
      <c r="C24" s="191"/>
      <c r="D24" s="206" t="s">
        <v>15</v>
      </c>
      <c r="E24" s="207"/>
      <c r="F24" s="207"/>
      <c r="G24" s="207"/>
      <c r="H24" s="207"/>
      <c r="I24" s="86">
        <f>SUM(I25:I27)</f>
        <v>0</v>
      </c>
      <c r="J24" s="87"/>
      <c r="K24" s="87"/>
      <c r="L24" s="87"/>
      <c r="M24" s="87"/>
      <c r="N24" s="87"/>
      <c r="O24" s="87"/>
      <c r="P24" s="87"/>
      <c r="Q24" s="87"/>
      <c r="R24" s="87"/>
    </row>
    <row r="25" spans="1:18" s="87" customFormat="1" ht="30" outlineLevel="1" x14ac:dyDescent="0.2">
      <c r="A25" s="89" t="s">
        <v>21</v>
      </c>
      <c r="B25" s="146" t="s">
        <v>141</v>
      </c>
      <c r="C25" s="83" t="s">
        <v>20</v>
      </c>
      <c r="D25" s="90" t="s">
        <v>18</v>
      </c>
      <c r="E25" s="91" t="s">
        <v>95</v>
      </c>
      <c r="F25" s="93">
        <f>105.09+114.47+122.83+77.89+64.68</f>
        <v>484.96</v>
      </c>
      <c r="G25" s="175"/>
      <c r="H25" s="94">
        <f>G25+G25*$I$6</f>
        <v>0</v>
      </c>
      <c r="I25" s="95">
        <f>H25*F25</f>
        <v>0</v>
      </c>
      <c r="J25" s="96"/>
      <c r="K25" s="96"/>
      <c r="L25" s="96"/>
      <c r="M25" s="96"/>
      <c r="N25" s="96"/>
      <c r="O25" s="96"/>
      <c r="P25" s="96"/>
      <c r="Q25" s="96"/>
    </row>
    <row r="26" spans="1:18" s="87" customFormat="1" ht="30" outlineLevel="1" x14ac:dyDescent="0.2">
      <c r="A26" s="89" t="s">
        <v>26</v>
      </c>
      <c r="B26" s="146" t="s">
        <v>141</v>
      </c>
      <c r="C26" s="83" t="s">
        <v>17</v>
      </c>
      <c r="D26" s="90" t="s">
        <v>16</v>
      </c>
      <c r="E26" s="91" t="s">
        <v>123</v>
      </c>
      <c r="F26" s="93">
        <v>6</v>
      </c>
      <c r="G26" s="175"/>
      <c r="H26" s="97">
        <f>G26+G26*$I$6</f>
        <v>0</v>
      </c>
      <c r="I26" s="95">
        <f>H26*F26</f>
        <v>0</v>
      </c>
      <c r="J26" s="96"/>
      <c r="K26" s="96"/>
      <c r="L26" s="96"/>
      <c r="M26" s="96"/>
      <c r="N26" s="96"/>
      <c r="O26" s="96"/>
      <c r="P26" s="96"/>
      <c r="Q26" s="96"/>
    </row>
    <row r="27" spans="1:18" s="87" customFormat="1" ht="30" outlineLevel="1" x14ac:dyDescent="0.2">
      <c r="A27" s="89" t="s">
        <v>174</v>
      </c>
      <c r="B27" s="146" t="s">
        <v>141</v>
      </c>
      <c r="C27" s="83" t="s">
        <v>30</v>
      </c>
      <c r="D27" s="90" t="s">
        <v>29</v>
      </c>
      <c r="E27" s="91" t="s">
        <v>123</v>
      </c>
      <c r="F27" s="93">
        <v>15</v>
      </c>
      <c r="G27" s="175"/>
      <c r="H27" s="97">
        <f>G27+G27*$I$6</f>
        <v>0</v>
      </c>
      <c r="I27" s="95">
        <f>H27*F27</f>
        <v>0</v>
      </c>
      <c r="J27" s="96"/>
      <c r="K27" s="96"/>
      <c r="L27" s="96"/>
      <c r="M27" s="96"/>
      <c r="N27" s="96"/>
      <c r="O27" s="96"/>
      <c r="P27" s="96"/>
      <c r="Q27" s="96"/>
    </row>
    <row r="28" spans="1:18" s="87" customFormat="1" ht="20.100000000000001" customHeight="1" outlineLevel="1" x14ac:dyDescent="0.2">
      <c r="A28" s="89" t="s">
        <v>80</v>
      </c>
      <c r="B28" s="146" t="s">
        <v>143</v>
      </c>
      <c r="C28" s="163" t="s">
        <v>144</v>
      </c>
      <c r="D28" s="90" t="s">
        <v>186</v>
      </c>
      <c r="E28" s="91" t="s">
        <v>123</v>
      </c>
      <c r="F28" s="93">
        <v>1</v>
      </c>
      <c r="G28" s="197" t="s">
        <v>34</v>
      </c>
      <c r="H28" s="198"/>
      <c r="I28" s="199"/>
      <c r="J28" s="96"/>
      <c r="K28" s="96"/>
      <c r="L28" s="96"/>
      <c r="M28" s="96"/>
      <c r="N28" s="96"/>
      <c r="O28" s="96"/>
      <c r="P28" s="96"/>
      <c r="Q28" s="96"/>
    </row>
    <row r="29" spans="1:18" s="87" customFormat="1" ht="20.100000000000001" customHeight="1" outlineLevel="1" x14ac:dyDescent="0.2">
      <c r="A29" s="89" t="s">
        <v>111</v>
      </c>
      <c r="B29" s="146" t="s">
        <v>143</v>
      </c>
      <c r="C29" s="125" t="s">
        <v>144</v>
      </c>
      <c r="D29" s="90" t="s">
        <v>187</v>
      </c>
      <c r="E29" s="91" t="s">
        <v>123</v>
      </c>
      <c r="F29" s="93">
        <v>2</v>
      </c>
      <c r="G29" s="197" t="s">
        <v>34</v>
      </c>
      <c r="H29" s="198"/>
      <c r="I29" s="199"/>
      <c r="J29" s="96"/>
      <c r="K29" s="96"/>
      <c r="L29" s="96"/>
      <c r="M29" s="96"/>
      <c r="N29" s="96"/>
      <c r="O29" s="96"/>
      <c r="P29" s="96"/>
      <c r="Q29" s="96"/>
    </row>
    <row r="30" spans="1:18" s="87" customFormat="1" ht="20.100000000000001" customHeight="1" outlineLevel="1" x14ac:dyDescent="0.2">
      <c r="A30" s="89" t="s">
        <v>175</v>
      </c>
      <c r="B30" s="146" t="s">
        <v>143</v>
      </c>
      <c r="C30" s="125" t="s">
        <v>144</v>
      </c>
      <c r="D30" s="90" t="s">
        <v>188</v>
      </c>
      <c r="E30" s="91" t="s">
        <v>123</v>
      </c>
      <c r="F30" s="93">
        <v>3</v>
      </c>
      <c r="G30" s="197" t="s">
        <v>34</v>
      </c>
      <c r="H30" s="198"/>
      <c r="I30" s="199"/>
      <c r="J30" s="96"/>
      <c r="K30" s="96"/>
      <c r="L30" s="96"/>
      <c r="M30" s="96"/>
      <c r="N30" s="96"/>
      <c r="O30" s="96"/>
      <c r="P30" s="96"/>
      <c r="Q30" s="96"/>
    </row>
    <row r="31" spans="1:18" s="87" customFormat="1" ht="20.100000000000001" customHeight="1" outlineLevel="1" x14ac:dyDescent="0.2">
      <c r="A31" s="89" t="s">
        <v>176</v>
      </c>
      <c r="B31" s="146" t="s">
        <v>143</v>
      </c>
      <c r="C31" s="125" t="s">
        <v>144</v>
      </c>
      <c r="D31" s="90" t="s">
        <v>33</v>
      </c>
      <c r="E31" s="91" t="s">
        <v>123</v>
      </c>
      <c r="F31" s="93">
        <v>3</v>
      </c>
      <c r="G31" s="197" t="s">
        <v>34</v>
      </c>
      <c r="H31" s="198"/>
      <c r="I31" s="199"/>
      <c r="J31" s="96"/>
      <c r="K31" s="96"/>
      <c r="L31" s="96"/>
      <c r="M31" s="96"/>
      <c r="N31" s="96"/>
      <c r="O31" s="96"/>
      <c r="P31" s="96"/>
      <c r="Q31" s="96"/>
    </row>
    <row r="32" spans="1:18" s="87" customFormat="1" ht="20.100000000000001" customHeight="1" outlineLevel="1" x14ac:dyDescent="0.2">
      <c r="A32" s="89" t="s">
        <v>177</v>
      </c>
      <c r="B32" s="146" t="s">
        <v>143</v>
      </c>
      <c r="C32" s="125" t="s">
        <v>144</v>
      </c>
      <c r="D32" s="90" t="s">
        <v>189</v>
      </c>
      <c r="E32" s="91" t="s">
        <v>123</v>
      </c>
      <c r="F32" s="93">
        <v>1</v>
      </c>
      <c r="G32" s="197" t="s">
        <v>34</v>
      </c>
      <c r="H32" s="198"/>
      <c r="I32" s="199"/>
      <c r="J32" s="96"/>
      <c r="K32" s="96"/>
      <c r="L32" s="96"/>
      <c r="M32" s="96"/>
      <c r="N32" s="96"/>
      <c r="O32" s="96"/>
      <c r="P32" s="96"/>
      <c r="Q32" s="96"/>
    </row>
    <row r="33" spans="1:18" s="87" customFormat="1" ht="20.100000000000001" customHeight="1" outlineLevel="1" x14ac:dyDescent="0.2">
      <c r="A33" s="89" t="s">
        <v>193</v>
      </c>
      <c r="B33" s="146" t="s">
        <v>143</v>
      </c>
      <c r="C33" s="125" t="s">
        <v>144</v>
      </c>
      <c r="D33" s="90" t="s">
        <v>190</v>
      </c>
      <c r="E33" s="91" t="s">
        <v>123</v>
      </c>
      <c r="F33" s="93">
        <v>3</v>
      </c>
      <c r="G33" s="197" t="s">
        <v>34</v>
      </c>
      <c r="H33" s="198"/>
      <c r="I33" s="199"/>
      <c r="J33" s="96"/>
      <c r="K33" s="96"/>
      <c r="L33" s="96"/>
      <c r="M33" s="96"/>
      <c r="N33" s="96"/>
      <c r="O33" s="96"/>
      <c r="P33" s="96"/>
      <c r="Q33" s="96"/>
    </row>
    <row r="34" spans="1:18" s="87" customFormat="1" ht="20.100000000000001" customHeight="1" outlineLevel="1" x14ac:dyDescent="0.2">
      <c r="A34" s="89" t="s">
        <v>194</v>
      </c>
      <c r="B34" s="146" t="s">
        <v>143</v>
      </c>
      <c r="C34" s="125" t="s">
        <v>144</v>
      </c>
      <c r="D34" s="90" t="s">
        <v>191</v>
      </c>
      <c r="E34" s="91" t="s">
        <v>123</v>
      </c>
      <c r="F34" s="93">
        <v>6</v>
      </c>
      <c r="G34" s="197" t="s">
        <v>34</v>
      </c>
      <c r="H34" s="198"/>
      <c r="I34" s="199"/>
      <c r="J34" s="96"/>
      <c r="K34" s="96"/>
      <c r="L34" s="96"/>
      <c r="M34" s="96"/>
      <c r="N34" s="96"/>
      <c r="O34" s="96"/>
      <c r="P34" s="96"/>
      <c r="Q34" s="96"/>
    </row>
    <row r="35" spans="1:18" s="87" customFormat="1" ht="20.100000000000001" customHeight="1" outlineLevel="1" thickBot="1" x14ac:dyDescent="0.25">
      <c r="A35" s="89" t="s">
        <v>195</v>
      </c>
      <c r="B35" s="146" t="s">
        <v>143</v>
      </c>
      <c r="C35" s="125" t="s">
        <v>144</v>
      </c>
      <c r="D35" s="90" t="s">
        <v>192</v>
      </c>
      <c r="E35" s="91" t="s">
        <v>123</v>
      </c>
      <c r="F35" s="93">
        <v>6</v>
      </c>
      <c r="G35" s="203" t="s">
        <v>34</v>
      </c>
      <c r="H35" s="204"/>
      <c r="I35" s="205"/>
      <c r="J35" s="96"/>
      <c r="K35" s="96"/>
      <c r="L35" s="96"/>
      <c r="M35" s="96"/>
      <c r="N35" s="96"/>
      <c r="O35" s="96"/>
      <c r="P35" s="96"/>
      <c r="Q35" s="96"/>
    </row>
    <row r="36" spans="1:18" s="88" customFormat="1" ht="20.100000000000001" customHeight="1" thickBot="1" x14ac:dyDescent="0.25">
      <c r="A36" s="85">
        <v>7</v>
      </c>
      <c r="B36" s="190"/>
      <c r="C36" s="191"/>
      <c r="D36" s="206" t="s">
        <v>118</v>
      </c>
      <c r="E36" s="207"/>
      <c r="F36" s="207"/>
      <c r="G36" s="207"/>
      <c r="H36" s="207"/>
      <c r="I36" s="86">
        <f>SUM(I37:I40)</f>
        <v>0</v>
      </c>
      <c r="J36" s="87"/>
      <c r="K36" s="87"/>
      <c r="L36" s="87"/>
      <c r="M36" s="87"/>
      <c r="N36" s="87"/>
      <c r="O36" s="87"/>
      <c r="P36" s="87"/>
      <c r="Q36" s="87"/>
      <c r="R36" s="87"/>
    </row>
    <row r="37" spans="1:18" s="88" customFormat="1" ht="45" outlineLevel="1" x14ac:dyDescent="0.2">
      <c r="A37" s="89" t="s">
        <v>19</v>
      </c>
      <c r="B37" s="146" t="s">
        <v>143</v>
      </c>
      <c r="C37" s="125" t="s">
        <v>144</v>
      </c>
      <c r="D37" s="90" t="s">
        <v>120</v>
      </c>
      <c r="E37" s="91" t="s">
        <v>123</v>
      </c>
      <c r="F37" s="92">
        <v>1</v>
      </c>
      <c r="G37" s="175"/>
      <c r="H37" s="94">
        <f>G37+G37*$I$6</f>
        <v>0</v>
      </c>
      <c r="I37" s="95">
        <f>H37*F37</f>
        <v>0</v>
      </c>
      <c r="J37" s="96"/>
      <c r="K37" s="96"/>
      <c r="L37" s="96"/>
      <c r="M37" s="96"/>
      <c r="N37" s="96"/>
      <c r="O37" s="96"/>
      <c r="P37" s="96"/>
      <c r="Q37" s="96"/>
      <c r="R37" s="87"/>
    </row>
    <row r="38" spans="1:18" s="88" customFormat="1" ht="30" outlineLevel="1" x14ac:dyDescent="0.2">
      <c r="A38" s="128" t="s">
        <v>84</v>
      </c>
      <c r="B38" s="146" t="s">
        <v>143</v>
      </c>
      <c r="C38" s="125" t="s">
        <v>144</v>
      </c>
      <c r="D38" s="129" t="s">
        <v>121</v>
      </c>
      <c r="E38" s="130" t="s">
        <v>123</v>
      </c>
      <c r="F38" s="131">
        <v>2</v>
      </c>
      <c r="G38" s="176"/>
      <c r="H38" s="97">
        <f>G38+G38*$I$6</f>
        <v>0</v>
      </c>
      <c r="I38" s="133">
        <f>H38*F38</f>
        <v>0</v>
      </c>
      <c r="J38" s="96"/>
      <c r="K38" s="96"/>
      <c r="L38" s="96"/>
      <c r="M38" s="96"/>
      <c r="N38" s="96"/>
      <c r="O38" s="96"/>
      <c r="P38" s="96"/>
      <c r="Q38" s="96"/>
      <c r="R38" s="87"/>
    </row>
    <row r="39" spans="1:18" s="88" customFormat="1" ht="20.100000000000001" customHeight="1" outlineLevel="1" x14ac:dyDescent="0.2">
      <c r="A39" s="89" t="s">
        <v>146</v>
      </c>
      <c r="B39" s="146" t="s">
        <v>143</v>
      </c>
      <c r="C39" s="125" t="s">
        <v>144</v>
      </c>
      <c r="D39" s="129" t="s">
        <v>119</v>
      </c>
      <c r="E39" s="130" t="s">
        <v>123</v>
      </c>
      <c r="F39" s="131">
        <v>2</v>
      </c>
      <c r="G39" s="176"/>
      <c r="H39" s="97">
        <f>G39+G39*$I$6</f>
        <v>0</v>
      </c>
      <c r="I39" s="133">
        <f>H39*F39</f>
        <v>0</v>
      </c>
      <c r="J39" s="96"/>
      <c r="K39" s="96"/>
      <c r="L39" s="96"/>
      <c r="M39" s="96"/>
      <c r="N39" s="96"/>
      <c r="O39" s="96"/>
      <c r="P39" s="96"/>
      <c r="Q39" s="96"/>
      <c r="R39" s="87"/>
    </row>
    <row r="40" spans="1:18" s="88" customFormat="1" ht="45.75" outlineLevel="1" thickBot="1" x14ac:dyDescent="0.25">
      <c r="A40" s="165" t="s">
        <v>147</v>
      </c>
      <c r="B40" s="167" t="s">
        <v>142</v>
      </c>
      <c r="C40" s="168" t="s">
        <v>124</v>
      </c>
      <c r="D40" s="166" t="s">
        <v>125</v>
      </c>
      <c r="E40" s="169" t="s">
        <v>95</v>
      </c>
      <c r="F40" s="170">
        <f>(12*0.2*0.3*5)+(6*0.1*0.1*3)</f>
        <v>3.7800000000000007</v>
      </c>
      <c r="G40" s="177"/>
      <c r="H40" s="171">
        <f>G40+G40*$I$6</f>
        <v>0</v>
      </c>
      <c r="I40" s="172">
        <f>H40*F40</f>
        <v>0</v>
      </c>
      <c r="J40" s="96"/>
      <c r="K40" s="96"/>
      <c r="L40" s="96"/>
      <c r="M40" s="96"/>
      <c r="N40" s="96"/>
      <c r="O40" s="96"/>
      <c r="P40" s="96"/>
      <c r="Q40" s="96"/>
      <c r="R40" s="87"/>
    </row>
    <row r="41" spans="1:18" s="88" customFormat="1" ht="20.100000000000001" customHeight="1" thickBot="1" x14ac:dyDescent="0.25">
      <c r="A41" s="85">
        <v>8</v>
      </c>
      <c r="B41" s="190"/>
      <c r="C41" s="191"/>
      <c r="D41" s="206" t="s">
        <v>152</v>
      </c>
      <c r="E41" s="207"/>
      <c r="F41" s="207"/>
      <c r="G41" s="207"/>
      <c r="H41" s="207"/>
      <c r="I41" s="86">
        <f>SUM(I42:I51)</f>
        <v>0</v>
      </c>
      <c r="J41" s="87"/>
      <c r="K41" s="87"/>
      <c r="L41" s="87"/>
      <c r="M41" s="87"/>
      <c r="N41" s="87"/>
      <c r="O41" s="87"/>
      <c r="P41" s="87"/>
      <c r="Q41" s="87"/>
      <c r="R41" s="87"/>
    </row>
    <row r="42" spans="1:18" s="87" customFormat="1" ht="30" outlineLevel="1" x14ac:dyDescent="0.2">
      <c r="A42" s="89" t="s">
        <v>48</v>
      </c>
      <c r="B42" s="146" t="s">
        <v>141</v>
      </c>
      <c r="C42" s="83" t="s">
        <v>32</v>
      </c>
      <c r="D42" s="90" t="s">
        <v>23</v>
      </c>
      <c r="E42" s="91" t="s">
        <v>97</v>
      </c>
      <c r="F42" s="93">
        <v>0.72</v>
      </c>
      <c r="G42" s="175"/>
      <c r="H42" s="94">
        <f>G42+G42*$I$6</f>
        <v>0</v>
      </c>
      <c r="I42" s="95">
        <f>H42*F42</f>
        <v>0</v>
      </c>
      <c r="J42" s="96"/>
      <c r="K42" s="96"/>
      <c r="L42" s="96"/>
      <c r="M42" s="96"/>
      <c r="N42" s="96"/>
      <c r="O42" s="96"/>
      <c r="P42" s="96"/>
      <c r="Q42" s="96"/>
    </row>
    <row r="43" spans="1:18" s="87" customFormat="1" ht="30" outlineLevel="1" x14ac:dyDescent="0.2">
      <c r="A43" s="89" t="s">
        <v>83</v>
      </c>
      <c r="B43" s="161" t="s">
        <v>142</v>
      </c>
      <c r="C43" s="134" t="s">
        <v>128</v>
      </c>
      <c r="D43" s="129" t="s">
        <v>134</v>
      </c>
      <c r="E43" s="130" t="s">
        <v>95</v>
      </c>
      <c r="F43" s="132">
        <f>(12.92+16.08+0.69+17.28+1.98+16.28+13.29+2.02+19.96+0.74)*0.4*0.3</f>
        <v>12.148799999999996</v>
      </c>
      <c r="G43" s="176"/>
      <c r="H43" s="97">
        <f t="shared" ref="H43:H50" si="0">G43+G43*$I$6</f>
        <v>0</v>
      </c>
      <c r="I43" s="133">
        <f t="shared" ref="I43:I50" si="1">H43*F43</f>
        <v>0</v>
      </c>
      <c r="J43" s="96"/>
      <c r="K43" s="96"/>
      <c r="L43" s="96"/>
      <c r="M43" s="96"/>
      <c r="N43" s="96"/>
      <c r="O43" s="96"/>
      <c r="P43" s="96"/>
      <c r="Q43" s="96"/>
    </row>
    <row r="44" spans="1:18" s="87" customFormat="1" ht="20.100000000000001" customHeight="1" outlineLevel="1" x14ac:dyDescent="0.2">
      <c r="A44" s="89" t="s">
        <v>116</v>
      </c>
      <c r="B44" s="161" t="s">
        <v>142</v>
      </c>
      <c r="C44" s="162">
        <v>72897</v>
      </c>
      <c r="D44" s="129" t="s">
        <v>100</v>
      </c>
      <c r="E44" s="130" t="s">
        <v>97</v>
      </c>
      <c r="F44" s="132">
        <f>F42+(F43*0.02)</f>
        <v>0.96297599999999983</v>
      </c>
      <c r="G44" s="176"/>
      <c r="H44" s="97">
        <f>G44+G44*$I$6</f>
        <v>0</v>
      </c>
      <c r="I44" s="133">
        <f>H44*F44</f>
        <v>0</v>
      </c>
      <c r="J44" s="96"/>
      <c r="K44" s="96"/>
      <c r="L44" s="96"/>
      <c r="M44" s="96"/>
      <c r="N44" s="96"/>
      <c r="O44" s="96"/>
      <c r="P44" s="96"/>
      <c r="Q44" s="96"/>
    </row>
    <row r="45" spans="1:18" s="87" customFormat="1" ht="45" outlineLevel="1" x14ac:dyDescent="0.2">
      <c r="A45" s="89" t="s">
        <v>117</v>
      </c>
      <c r="B45" s="161" t="s">
        <v>142</v>
      </c>
      <c r="C45" s="134" t="s">
        <v>129</v>
      </c>
      <c r="D45" s="129" t="s">
        <v>135</v>
      </c>
      <c r="E45" s="130" t="s">
        <v>95</v>
      </c>
      <c r="F45" s="132">
        <f>F43</f>
        <v>12.148799999999996</v>
      </c>
      <c r="G45" s="176"/>
      <c r="H45" s="97">
        <f t="shared" si="0"/>
        <v>0</v>
      </c>
      <c r="I45" s="133">
        <f t="shared" si="1"/>
        <v>0</v>
      </c>
      <c r="J45" s="96"/>
      <c r="K45" s="96"/>
      <c r="L45" s="96"/>
      <c r="M45" s="96"/>
      <c r="N45" s="96"/>
      <c r="O45" s="96"/>
      <c r="P45" s="96"/>
      <c r="Q45" s="96"/>
    </row>
    <row r="46" spans="1:18" s="87" customFormat="1" ht="60" outlineLevel="1" x14ac:dyDescent="0.2">
      <c r="A46" s="89" t="s">
        <v>178</v>
      </c>
      <c r="B46" s="146" t="s">
        <v>142</v>
      </c>
      <c r="C46" s="125" t="s">
        <v>130</v>
      </c>
      <c r="D46" s="90" t="s">
        <v>136</v>
      </c>
      <c r="E46" s="91" t="s">
        <v>95</v>
      </c>
      <c r="F46" s="93">
        <f>F45</f>
        <v>12.148799999999996</v>
      </c>
      <c r="G46" s="175"/>
      <c r="H46" s="98">
        <f t="shared" si="0"/>
        <v>0</v>
      </c>
      <c r="I46" s="95">
        <f t="shared" si="1"/>
        <v>0</v>
      </c>
      <c r="J46" s="96"/>
      <c r="K46" s="96"/>
      <c r="L46" s="96"/>
      <c r="M46" s="96"/>
      <c r="N46" s="96"/>
      <c r="O46" s="96"/>
      <c r="P46" s="96"/>
      <c r="Q46" s="96"/>
    </row>
    <row r="47" spans="1:18" s="87" customFormat="1" ht="15" outlineLevel="1" x14ac:dyDescent="0.2">
      <c r="A47" s="89" t="s">
        <v>179</v>
      </c>
      <c r="B47" s="161" t="s">
        <v>141</v>
      </c>
      <c r="C47" s="134" t="s">
        <v>131</v>
      </c>
      <c r="D47" s="129" t="s">
        <v>137</v>
      </c>
      <c r="E47" s="130" t="s">
        <v>95</v>
      </c>
      <c r="F47" s="132">
        <f>(12.92+16.08+0.69+17.28+1.98+16.28+13.29+2.02+19.96+0.74)*0.4</f>
        <v>40.495999999999988</v>
      </c>
      <c r="G47" s="176"/>
      <c r="H47" s="97">
        <f t="shared" si="0"/>
        <v>0</v>
      </c>
      <c r="I47" s="133">
        <f t="shared" si="1"/>
        <v>0</v>
      </c>
      <c r="J47" s="96"/>
      <c r="K47" s="96"/>
      <c r="L47" s="96"/>
      <c r="M47" s="96"/>
      <c r="N47" s="96"/>
      <c r="O47" s="96"/>
      <c r="P47" s="96"/>
      <c r="Q47" s="96"/>
    </row>
    <row r="48" spans="1:18" s="87" customFormat="1" ht="30" outlineLevel="1" x14ac:dyDescent="0.2">
      <c r="A48" s="89" t="s">
        <v>180</v>
      </c>
      <c r="B48" s="161" t="s">
        <v>141</v>
      </c>
      <c r="C48" s="134" t="s">
        <v>132</v>
      </c>
      <c r="D48" s="129" t="s">
        <v>138</v>
      </c>
      <c r="E48" s="130" t="s">
        <v>95</v>
      </c>
      <c r="F48" s="132">
        <f>(12.92+16.08+0.69+17.28+1.98+16.28+13.29+2.02+19.96+0.74)*0.4</f>
        <v>40.495999999999988</v>
      </c>
      <c r="G48" s="176"/>
      <c r="H48" s="97">
        <f t="shared" si="0"/>
        <v>0</v>
      </c>
      <c r="I48" s="133">
        <f t="shared" si="1"/>
        <v>0</v>
      </c>
      <c r="J48" s="96"/>
      <c r="K48" s="96"/>
      <c r="L48" s="96"/>
      <c r="M48" s="96"/>
      <c r="N48" s="96"/>
      <c r="O48" s="96"/>
      <c r="P48" s="96"/>
      <c r="Q48" s="96"/>
    </row>
    <row r="49" spans="1:18" s="87" customFormat="1" ht="30" outlineLevel="1" x14ac:dyDescent="0.2">
      <c r="A49" s="89" t="s">
        <v>181</v>
      </c>
      <c r="B49" s="146" t="s">
        <v>141</v>
      </c>
      <c r="C49" s="125" t="s">
        <v>133</v>
      </c>
      <c r="D49" s="90" t="s">
        <v>139</v>
      </c>
      <c r="E49" s="91" t="s">
        <v>95</v>
      </c>
      <c r="F49" s="93">
        <f>(12.92+16.08+0.69+17.28+1.98+16.28+13.29+2.02+19.96+0.74)*0.4</f>
        <v>40.495999999999988</v>
      </c>
      <c r="G49" s="175"/>
      <c r="H49" s="98">
        <f t="shared" ref="H49" si="2">G49+G49*$I$6</f>
        <v>0</v>
      </c>
      <c r="I49" s="95">
        <f t="shared" ref="I49" si="3">H49*F49</f>
        <v>0</v>
      </c>
      <c r="J49" s="96"/>
      <c r="K49" s="96"/>
      <c r="L49" s="96"/>
      <c r="M49" s="96"/>
      <c r="N49" s="96"/>
      <c r="O49" s="96"/>
      <c r="P49" s="96"/>
      <c r="Q49" s="96"/>
    </row>
    <row r="50" spans="1:18" s="87" customFormat="1" ht="30" outlineLevel="1" x14ac:dyDescent="0.2">
      <c r="A50" s="89" t="s">
        <v>182</v>
      </c>
      <c r="B50" s="146" t="s">
        <v>141</v>
      </c>
      <c r="C50" s="125" t="s">
        <v>164</v>
      </c>
      <c r="D50" s="90" t="s">
        <v>165</v>
      </c>
      <c r="E50" s="91" t="s">
        <v>95</v>
      </c>
      <c r="F50" s="93">
        <v>59.67</v>
      </c>
      <c r="G50" s="175"/>
      <c r="H50" s="98">
        <f t="shared" si="0"/>
        <v>0</v>
      </c>
      <c r="I50" s="95">
        <f t="shared" si="1"/>
        <v>0</v>
      </c>
      <c r="J50" s="96"/>
      <c r="K50" s="96"/>
      <c r="L50" s="96"/>
      <c r="M50" s="96"/>
      <c r="N50" s="96"/>
      <c r="O50" s="96"/>
      <c r="P50" s="96"/>
      <c r="Q50" s="96"/>
    </row>
    <row r="51" spans="1:18" s="87" customFormat="1" ht="30" customHeight="1" outlineLevel="1" thickBot="1" x14ac:dyDescent="0.25">
      <c r="A51" s="89" t="s">
        <v>183</v>
      </c>
      <c r="B51" s="146" t="s">
        <v>143</v>
      </c>
      <c r="C51" s="164" t="s">
        <v>144</v>
      </c>
      <c r="D51" s="90" t="s">
        <v>197</v>
      </c>
      <c r="E51" s="91" t="s">
        <v>123</v>
      </c>
      <c r="F51" s="93">
        <v>1</v>
      </c>
      <c r="G51" s="175"/>
      <c r="H51" s="98">
        <f t="shared" ref="H51" si="4">G51+G51*$I$6</f>
        <v>0</v>
      </c>
      <c r="I51" s="95">
        <f t="shared" ref="I51" si="5">H51*F51</f>
        <v>0</v>
      </c>
      <c r="J51" s="96"/>
      <c r="K51" s="96"/>
      <c r="L51" s="96"/>
      <c r="M51" s="96"/>
      <c r="N51" s="96"/>
      <c r="O51" s="96"/>
      <c r="P51" s="96"/>
      <c r="Q51" s="96"/>
    </row>
    <row r="52" spans="1:18" s="88" customFormat="1" ht="20.100000000000001" customHeight="1" thickBot="1" x14ac:dyDescent="0.25">
      <c r="A52" s="85">
        <v>9</v>
      </c>
      <c r="B52" s="190"/>
      <c r="C52" s="191"/>
      <c r="D52" s="206" t="s">
        <v>158</v>
      </c>
      <c r="E52" s="207"/>
      <c r="F52" s="207"/>
      <c r="G52" s="207"/>
      <c r="H52" s="207"/>
      <c r="I52" s="86">
        <f>SUM(I53:I56)</f>
        <v>0</v>
      </c>
      <c r="J52" s="87"/>
      <c r="K52" s="87"/>
      <c r="L52" s="87"/>
      <c r="M52" s="87"/>
      <c r="N52" s="87"/>
      <c r="O52" s="87"/>
      <c r="P52" s="87"/>
      <c r="Q52" s="87"/>
      <c r="R52" s="87"/>
    </row>
    <row r="53" spans="1:18" s="88" customFormat="1" ht="30" outlineLevel="1" x14ac:dyDescent="0.2">
      <c r="A53" s="135" t="s">
        <v>49</v>
      </c>
      <c r="B53" s="149" t="s">
        <v>141</v>
      </c>
      <c r="C53" s="154" t="s">
        <v>45</v>
      </c>
      <c r="D53" s="136" t="s">
        <v>107</v>
      </c>
      <c r="E53" s="137" t="s">
        <v>123</v>
      </c>
      <c r="F53" s="138">
        <v>6</v>
      </c>
      <c r="G53" s="178"/>
      <c r="H53" s="94">
        <f>G53+G53*$I$6</f>
        <v>0</v>
      </c>
      <c r="I53" s="139">
        <f>H53*F53</f>
        <v>0</v>
      </c>
      <c r="J53" s="96"/>
      <c r="K53" s="96"/>
      <c r="L53" s="96"/>
      <c r="M53" s="96"/>
      <c r="N53" s="96"/>
      <c r="O53" s="96"/>
      <c r="P53" s="96"/>
      <c r="Q53" s="96"/>
      <c r="R53" s="87"/>
    </row>
    <row r="54" spans="1:18" s="88" customFormat="1" ht="20.100000000000001" customHeight="1" outlineLevel="1" x14ac:dyDescent="0.2">
      <c r="A54" s="128" t="s">
        <v>79</v>
      </c>
      <c r="B54" s="146" t="s">
        <v>143</v>
      </c>
      <c r="C54" s="125" t="s">
        <v>144</v>
      </c>
      <c r="D54" s="90" t="s">
        <v>122</v>
      </c>
      <c r="E54" s="91" t="s">
        <v>123</v>
      </c>
      <c r="F54" s="92">
        <v>8</v>
      </c>
      <c r="G54" s="175"/>
      <c r="H54" s="98">
        <f>G54+G54*$I$6</f>
        <v>0</v>
      </c>
      <c r="I54" s="95">
        <f>H54*F54</f>
        <v>0</v>
      </c>
      <c r="J54" s="96"/>
      <c r="K54" s="96"/>
      <c r="L54" s="96"/>
      <c r="M54" s="96"/>
      <c r="N54" s="96"/>
      <c r="O54" s="96"/>
      <c r="P54" s="96"/>
      <c r="Q54" s="96"/>
      <c r="R54" s="87"/>
    </row>
    <row r="55" spans="1:18" s="88" customFormat="1" ht="20.100000000000001" customHeight="1" outlineLevel="1" x14ac:dyDescent="0.2">
      <c r="A55" s="128" t="s">
        <v>90</v>
      </c>
      <c r="B55" s="148" t="s">
        <v>142</v>
      </c>
      <c r="C55" s="134" t="s">
        <v>105</v>
      </c>
      <c r="D55" s="129" t="s">
        <v>78</v>
      </c>
      <c r="E55" s="130" t="s">
        <v>99</v>
      </c>
      <c r="F55" s="131">
        <v>4</v>
      </c>
      <c r="G55" s="176"/>
      <c r="H55" s="97">
        <f>G55+G55*$I$6</f>
        <v>0</v>
      </c>
      <c r="I55" s="133">
        <f>H55*F55</f>
        <v>0</v>
      </c>
      <c r="J55" s="96"/>
      <c r="K55" s="96"/>
      <c r="L55" s="96"/>
      <c r="M55" s="96"/>
      <c r="N55" s="96"/>
      <c r="O55" s="96"/>
      <c r="P55" s="96"/>
      <c r="Q55" s="96"/>
      <c r="R55" s="87"/>
    </row>
    <row r="56" spans="1:18" s="88" customFormat="1" ht="20.100000000000001" customHeight="1" outlineLevel="1" thickBot="1" x14ac:dyDescent="0.25">
      <c r="A56" s="89" t="s">
        <v>91</v>
      </c>
      <c r="B56" s="147" t="s">
        <v>142</v>
      </c>
      <c r="C56" s="126" t="s">
        <v>106</v>
      </c>
      <c r="D56" s="99" t="s">
        <v>77</v>
      </c>
      <c r="E56" s="100" t="s">
        <v>99</v>
      </c>
      <c r="F56" s="101">
        <v>4</v>
      </c>
      <c r="G56" s="179"/>
      <c r="H56" s="127">
        <f>G56+G56*$I$6</f>
        <v>0</v>
      </c>
      <c r="I56" s="102">
        <f>H56*F56</f>
        <v>0</v>
      </c>
      <c r="J56" s="96"/>
      <c r="K56" s="96"/>
      <c r="L56" s="96"/>
      <c r="M56" s="96"/>
      <c r="N56" s="96"/>
      <c r="O56" s="96"/>
      <c r="P56" s="96"/>
      <c r="Q56" s="96"/>
      <c r="R56" s="87"/>
    </row>
    <row r="57" spans="1:18" s="88" customFormat="1" ht="20.100000000000001" customHeight="1" thickBot="1" x14ac:dyDescent="0.25">
      <c r="A57" s="85">
        <v>10</v>
      </c>
      <c r="B57" s="190"/>
      <c r="C57" s="191"/>
      <c r="D57" s="206" t="s">
        <v>50</v>
      </c>
      <c r="E57" s="207"/>
      <c r="F57" s="207"/>
      <c r="G57" s="207"/>
      <c r="H57" s="207"/>
      <c r="I57" s="86">
        <f>SUM(I58:I60)</f>
        <v>0</v>
      </c>
      <c r="J57" s="87"/>
      <c r="K57" s="87"/>
      <c r="L57" s="87"/>
      <c r="M57" s="87"/>
      <c r="N57" s="87"/>
      <c r="O57" s="87"/>
      <c r="P57" s="87"/>
      <c r="Q57" s="87"/>
      <c r="R57" s="87"/>
    </row>
    <row r="58" spans="1:18" s="88" customFormat="1" ht="20.100000000000001" customHeight="1" outlineLevel="1" x14ac:dyDescent="0.2">
      <c r="A58" s="89" t="s">
        <v>28</v>
      </c>
      <c r="B58" s="146" t="s">
        <v>142</v>
      </c>
      <c r="C58" s="83" t="s">
        <v>126</v>
      </c>
      <c r="D58" s="90" t="s">
        <v>127</v>
      </c>
      <c r="E58" s="91" t="s">
        <v>98</v>
      </c>
      <c r="F58" s="92">
        <f>F17+49.14+2.21+72.13+2.27</f>
        <v>291.97000000000003</v>
      </c>
      <c r="G58" s="175"/>
      <c r="H58" s="94">
        <f>G58+G58*$I$6</f>
        <v>0</v>
      </c>
      <c r="I58" s="95">
        <f>H58*F58</f>
        <v>0</v>
      </c>
      <c r="J58" s="96"/>
      <c r="K58" s="96"/>
      <c r="L58" s="96"/>
      <c r="M58" s="96"/>
      <c r="N58" s="96"/>
      <c r="O58" s="96"/>
      <c r="P58" s="96"/>
      <c r="Q58" s="96"/>
      <c r="R58" s="87"/>
    </row>
    <row r="59" spans="1:18" s="87" customFormat="1" ht="30" outlineLevel="1" x14ac:dyDescent="0.2">
      <c r="A59" s="89" t="s">
        <v>184</v>
      </c>
      <c r="B59" s="148" t="s">
        <v>142</v>
      </c>
      <c r="C59" s="162" t="s">
        <v>162</v>
      </c>
      <c r="D59" s="129" t="s">
        <v>163</v>
      </c>
      <c r="E59" s="130" t="s">
        <v>95</v>
      </c>
      <c r="F59" s="132">
        <v>443.52</v>
      </c>
      <c r="G59" s="176"/>
      <c r="H59" s="97">
        <f>G59+G59*$I$6</f>
        <v>0</v>
      </c>
      <c r="I59" s="133">
        <f>H59*F59</f>
        <v>0</v>
      </c>
      <c r="J59" s="96"/>
      <c r="K59" s="96"/>
      <c r="L59" s="96"/>
      <c r="M59" s="96"/>
      <c r="N59" s="96"/>
      <c r="O59" s="96"/>
      <c r="P59" s="96"/>
      <c r="Q59" s="96"/>
    </row>
    <row r="60" spans="1:18" s="156" customFormat="1" ht="45.75" outlineLevel="1" thickBot="1" x14ac:dyDescent="0.25">
      <c r="A60" s="89" t="s">
        <v>185</v>
      </c>
      <c r="B60" s="146" t="s">
        <v>141</v>
      </c>
      <c r="C60" s="83" t="s">
        <v>160</v>
      </c>
      <c r="D60" s="90" t="s">
        <v>161</v>
      </c>
      <c r="E60" s="91" t="s">
        <v>98</v>
      </c>
      <c r="F60" s="93">
        <v>350</v>
      </c>
      <c r="G60" s="175"/>
      <c r="H60" s="98">
        <f>G60+G60*$I$6</f>
        <v>0</v>
      </c>
      <c r="I60" s="95">
        <f>H60*F60</f>
        <v>0</v>
      </c>
      <c r="J60" s="155"/>
      <c r="K60" s="155"/>
      <c r="L60" s="155"/>
      <c r="M60" s="155"/>
      <c r="N60" s="155"/>
      <c r="O60" s="155"/>
      <c r="P60" s="155"/>
      <c r="Q60" s="155"/>
    </row>
    <row r="61" spans="1:18" s="88" customFormat="1" ht="20.100000000000001" customHeight="1" thickBot="1" x14ac:dyDescent="0.25">
      <c r="A61" s="85">
        <v>11</v>
      </c>
      <c r="B61" s="190"/>
      <c r="C61" s="191"/>
      <c r="D61" s="206" t="s">
        <v>168</v>
      </c>
      <c r="E61" s="207"/>
      <c r="F61" s="207"/>
      <c r="G61" s="207"/>
      <c r="H61" s="207"/>
      <c r="I61" s="86">
        <f>I62</f>
        <v>0</v>
      </c>
      <c r="J61" s="87"/>
      <c r="K61" s="87"/>
      <c r="L61" s="87"/>
      <c r="M61" s="87"/>
      <c r="N61" s="87"/>
      <c r="O61" s="87"/>
      <c r="P61" s="87"/>
      <c r="Q61" s="87"/>
      <c r="R61" s="87"/>
    </row>
    <row r="62" spans="1:18" s="87" customFormat="1" ht="20.100000000000001" customHeight="1" outlineLevel="1" thickBot="1" x14ac:dyDescent="0.25">
      <c r="A62" s="89" t="s">
        <v>31</v>
      </c>
      <c r="B62" s="146" t="s">
        <v>141</v>
      </c>
      <c r="C62" s="83" t="s">
        <v>169</v>
      </c>
      <c r="D62" s="90" t="s">
        <v>170</v>
      </c>
      <c r="E62" s="91" t="s">
        <v>171</v>
      </c>
      <c r="F62" s="93">
        <v>0.25</v>
      </c>
      <c r="G62" s="175"/>
      <c r="H62" s="98">
        <f>G62+G62*$I$6</f>
        <v>0</v>
      </c>
      <c r="I62" s="95">
        <f>H62*F62</f>
        <v>0</v>
      </c>
      <c r="J62" s="96"/>
      <c r="K62" s="96"/>
      <c r="L62" s="96"/>
      <c r="M62" s="96"/>
      <c r="N62" s="96"/>
      <c r="O62" s="96"/>
      <c r="P62" s="96"/>
      <c r="Q62" s="96"/>
    </row>
    <row r="63" spans="1:18" s="143" customFormat="1" ht="30" customHeight="1" thickBot="1" x14ac:dyDescent="0.25">
      <c r="A63" s="208" t="s">
        <v>85</v>
      </c>
      <c r="B63" s="209"/>
      <c r="C63" s="210"/>
      <c r="D63" s="210"/>
      <c r="E63" s="210"/>
      <c r="F63" s="210"/>
      <c r="G63" s="210"/>
      <c r="H63" s="211"/>
      <c r="I63" s="144">
        <f>I8+I10+I12+I16+I19+I24+I36+I41+I52+I57+I61</f>
        <v>0</v>
      </c>
      <c r="J63" s="140"/>
      <c r="K63" s="140"/>
      <c r="L63" s="140"/>
      <c r="M63" s="140"/>
      <c r="N63" s="140"/>
      <c r="O63" s="141"/>
      <c r="P63" s="141"/>
      <c r="Q63" s="141"/>
      <c r="R63" s="142"/>
    </row>
    <row r="64" spans="1:18" x14ac:dyDescent="0.2">
      <c r="A64" s="2"/>
      <c r="B64" s="3"/>
      <c r="C64" s="3"/>
      <c r="D64" s="3"/>
      <c r="E64" s="3"/>
      <c r="F64" s="3"/>
      <c r="G64" s="3"/>
      <c r="H64" s="3"/>
      <c r="I64" s="4"/>
      <c r="J64" s="16"/>
      <c r="K64" s="16"/>
      <c r="L64" s="16"/>
      <c r="M64" s="16"/>
      <c r="N64" s="16"/>
      <c r="O64" s="13"/>
      <c r="P64" s="13"/>
      <c r="Q64" s="13"/>
      <c r="R64" s="18"/>
    </row>
    <row r="65" spans="1:18" x14ac:dyDescent="0.2">
      <c r="A65" s="5"/>
      <c r="B65" s="124"/>
      <c r="C65" s="124"/>
      <c r="D65" s="124"/>
      <c r="E65" s="124"/>
      <c r="F65" s="124"/>
      <c r="G65" s="124"/>
      <c r="H65" s="124"/>
      <c r="I65" s="6"/>
      <c r="J65" s="16"/>
      <c r="K65" s="16"/>
      <c r="L65" s="16"/>
      <c r="M65" s="16"/>
      <c r="N65" s="16"/>
      <c r="O65" s="13"/>
      <c r="P65" s="13"/>
      <c r="Q65" s="13"/>
      <c r="R65" s="18"/>
    </row>
    <row r="66" spans="1:18" ht="42.75" customHeight="1" x14ac:dyDescent="0.2">
      <c r="A66" s="5"/>
      <c r="B66" s="124"/>
      <c r="C66" s="19"/>
      <c r="D66" s="19"/>
      <c r="E66" s="19"/>
      <c r="F66" s="19"/>
      <c r="G66" s="212"/>
      <c r="H66" s="212"/>
      <c r="I66" s="7"/>
      <c r="J66" s="16"/>
      <c r="K66" s="16"/>
      <c r="L66" s="16"/>
      <c r="M66" s="16"/>
      <c r="N66" s="16"/>
      <c r="O66" s="13"/>
      <c r="P66" s="13"/>
      <c r="Q66" s="13"/>
      <c r="R66" s="18"/>
    </row>
    <row r="67" spans="1:18" ht="15" x14ac:dyDescent="0.2">
      <c r="A67" s="5"/>
      <c r="B67" s="187" t="s">
        <v>198</v>
      </c>
      <c r="C67" s="187"/>
      <c r="D67" s="157"/>
      <c r="E67" s="223" t="s">
        <v>203</v>
      </c>
      <c r="F67" s="223"/>
      <c r="G67" s="223"/>
      <c r="H67" s="223"/>
      <c r="I67" s="224"/>
      <c r="J67" s="14"/>
      <c r="K67" s="14"/>
      <c r="L67" s="14"/>
      <c r="M67" s="14"/>
      <c r="N67" s="14"/>
      <c r="O67" s="8"/>
    </row>
    <row r="68" spans="1:18" ht="12.75" customHeight="1" x14ac:dyDescent="0.2">
      <c r="A68" s="5"/>
      <c r="B68" s="187" t="s">
        <v>199</v>
      </c>
      <c r="C68" s="187"/>
      <c r="D68" s="124"/>
      <c r="E68" s="124"/>
      <c r="F68" s="124"/>
      <c r="G68" s="124"/>
      <c r="H68" s="124"/>
      <c r="I68" s="6"/>
      <c r="J68" s="9"/>
      <c r="K68" s="8"/>
      <c r="L68" s="8"/>
      <c r="M68" s="8"/>
      <c r="N68" s="8"/>
      <c r="O68" s="8"/>
    </row>
    <row r="69" spans="1:18" ht="15" x14ac:dyDescent="0.2">
      <c r="A69" s="5"/>
      <c r="B69" s="187"/>
      <c r="C69" s="187"/>
      <c r="D69" s="157"/>
      <c r="E69" s="157"/>
      <c r="F69" s="124"/>
      <c r="G69" s="124"/>
      <c r="H69" s="124"/>
      <c r="I69" s="6"/>
      <c r="J69" s="9"/>
      <c r="K69" s="8"/>
      <c r="L69" s="8"/>
      <c r="M69" s="8"/>
      <c r="N69" s="8"/>
      <c r="O69" s="8"/>
    </row>
    <row r="70" spans="1:18" ht="15" x14ac:dyDescent="0.2">
      <c r="A70" s="5"/>
      <c r="B70" s="187"/>
      <c r="C70" s="187"/>
      <c r="D70" s="19"/>
      <c r="E70" s="19"/>
      <c r="F70" s="124"/>
      <c r="G70" s="124"/>
      <c r="H70" s="124"/>
      <c r="I70" s="6"/>
      <c r="J70" s="9"/>
      <c r="K70" s="8"/>
      <c r="L70" s="8"/>
      <c r="M70" s="8"/>
      <c r="N70" s="8"/>
      <c r="O70" s="8"/>
    </row>
    <row r="71" spans="1:18" ht="12.75" customHeight="1" x14ac:dyDescent="0.2">
      <c r="A71" s="5"/>
      <c r="B71" s="187"/>
      <c r="C71" s="187"/>
      <c r="D71" s="19"/>
      <c r="E71" s="19"/>
      <c r="F71" s="188"/>
      <c r="G71" s="188"/>
      <c r="H71" s="124"/>
      <c r="I71" s="6"/>
      <c r="J71" s="9"/>
      <c r="K71" s="8"/>
      <c r="L71" s="8"/>
      <c r="M71" s="8"/>
      <c r="N71" s="8"/>
      <c r="O71" s="8"/>
    </row>
    <row r="72" spans="1:18" ht="48" customHeight="1" thickBot="1" x14ac:dyDescent="0.25">
      <c r="A72" s="10"/>
      <c r="B72" s="189"/>
      <c r="C72" s="189"/>
      <c r="D72" s="11"/>
      <c r="E72" s="11"/>
      <c r="F72" s="11"/>
      <c r="G72" s="11"/>
      <c r="H72" s="11"/>
      <c r="I72" s="12"/>
    </row>
    <row r="73" spans="1:18" ht="12.75" customHeight="1" x14ac:dyDescent="0.2">
      <c r="A73" s="5"/>
      <c r="B73" s="187"/>
      <c r="C73" s="187"/>
      <c r="D73" s="19"/>
      <c r="E73" s="19"/>
      <c r="F73" s="188"/>
      <c r="G73" s="188"/>
      <c r="H73" s="173"/>
      <c r="I73" s="6"/>
      <c r="J73" s="9"/>
      <c r="K73" s="8"/>
      <c r="L73" s="8"/>
      <c r="M73" s="8"/>
      <c r="N73" s="8"/>
      <c r="O73" s="8"/>
    </row>
    <row r="74" spans="1:18" x14ac:dyDescent="0.2">
      <c r="A74" s="20"/>
      <c r="B74" s="20"/>
      <c r="C74" s="20"/>
      <c r="D74" s="20"/>
      <c r="E74" s="20"/>
      <c r="F74" s="20"/>
      <c r="G74" s="20"/>
      <c r="H74" s="20"/>
      <c r="I74" s="20"/>
    </row>
    <row r="75" spans="1:18" x14ac:dyDescent="0.2">
      <c r="A75" s="21"/>
      <c r="B75" s="21"/>
      <c r="C75" s="21"/>
      <c r="D75" s="21"/>
      <c r="E75" s="21"/>
      <c r="F75" s="21"/>
      <c r="G75" s="21"/>
      <c r="H75" s="21"/>
      <c r="I75" s="21"/>
    </row>
  </sheetData>
  <sheetProtection password="DC71" sheet="1" objects="1" scenarios="1"/>
  <protectedRanges>
    <protectedRange sqref="I3 E67" name="data"/>
    <protectedRange sqref="D67:D68" name="Assinatura"/>
    <protectedRange sqref="G13:G15 G17:G18 G20:G23 G25:G27 G37:G40 G42:G51 G53:G56 G58:G60 G62 G9" name="Licitante"/>
  </protectedRanges>
  <mergeCells count="50">
    <mergeCell ref="E67:I67"/>
    <mergeCell ref="G32:I32"/>
    <mergeCell ref="D8:H8"/>
    <mergeCell ref="D10:H10"/>
    <mergeCell ref="D16:H16"/>
    <mergeCell ref="D19:H19"/>
    <mergeCell ref="D24:H24"/>
    <mergeCell ref="G28:I28"/>
    <mergeCell ref="G29:I29"/>
    <mergeCell ref="G30:I30"/>
    <mergeCell ref="G31:I31"/>
    <mergeCell ref="G34:I34"/>
    <mergeCell ref="G33:I33"/>
    <mergeCell ref="D1:I1"/>
    <mergeCell ref="F71:G71"/>
    <mergeCell ref="G35:I35"/>
    <mergeCell ref="D52:H52"/>
    <mergeCell ref="D61:H61"/>
    <mergeCell ref="A63:H63"/>
    <mergeCell ref="G66:H66"/>
    <mergeCell ref="D36:H36"/>
    <mergeCell ref="D57:H57"/>
    <mergeCell ref="D41:H41"/>
    <mergeCell ref="A5:G5"/>
    <mergeCell ref="H5:I5"/>
    <mergeCell ref="A6:G6"/>
    <mergeCell ref="D12:H12"/>
    <mergeCell ref="A2:I2"/>
    <mergeCell ref="A3:G3"/>
    <mergeCell ref="B16:C16"/>
    <mergeCell ref="B19:C19"/>
    <mergeCell ref="B24:C24"/>
    <mergeCell ref="B36:C36"/>
    <mergeCell ref="A4:G4"/>
    <mergeCell ref="B7:C7"/>
    <mergeCell ref="B8:C8"/>
    <mergeCell ref="B12:C12"/>
    <mergeCell ref="G11:I11"/>
    <mergeCell ref="B67:C67"/>
    <mergeCell ref="B68:C68"/>
    <mergeCell ref="B41:C41"/>
    <mergeCell ref="B52:C52"/>
    <mergeCell ref="B57:C57"/>
    <mergeCell ref="B61:C61"/>
    <mergeCell ref="B73:C73"/>
    <mergeCell ref="F73:G73"/>
    <mergeCell ref="B72:C72"/>
    <mergeCell ref="B69:C69"/>
    <mergeCell ref="B71:C71"/>
    <mergeCell ref="B70:C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headerFooter alignWithMargins="0"/>
  <rowBreaks count="1" manualBreakCount="1">
    <brk id="40" max="8" man="1"/>
  </rowBreaks>
  <drawing r:id="rId2"/>
  <legacyDrawing r:id="rId3"/>
  <oleObjects>
    <mc:AlternateContent xmlns:mc="http://schemas.openxmlformats.org/markup-compatibility/2006">
      <mc:Choice Requires="x14">
        <oleObject shapeId="1228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2</xdr:col>
                <xdr:colOff>476250</xdr:colOff>
                <xdr:row>0</xdr:row>
                <xdr:rowOff>895350</xdr:rowOff>
              </to>
            </anchor>
          </objectPr>
        </oleObject>
      </mc:Choice>
      <mc:Fallback>
        <oleObject shapeId="122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showGridLines="0" view="pageBreakPreview" topLeftCell="A28" zoomScale="145" zoomScaleSheetLayoutView="145" workbookViewId="0">
      <selection activeCell="F46" sqref="F46"/>
    </sheetView>
  </sheetViews>
  <sheetFormatPr defaultRowHeight="15" x14ac:dyDescent="0.25"/>
  <cols>
    <col min="1" max="16384" width="9.140625" style="59"/>
  </cols>
  <sheetData>
    <row r="1" spans="1:17" s="1" customFormat="1" ht="54.75" customHeight="1" x14ac:dyDescent="0.2">
      <c r="A1" s="246" t="s">
        <v>92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18"/>
      <c r="M1" s="18"/>
      <c r="N1" s="18"/>
      <c r="O1" s="18"/>
      <c r="P1" s="18"/>
      <c r="Q1" s="18"/>
    </row>
    <row r="2" spans="1:17" s="82" customFormat="1" ht="15.75" x14ac:dyDescent="0.25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7" s="82" customFormat="1" ht="15.75" x14ac:dyDescent="0.25">
      <c r="A3" s="248" t="s">
        <v>52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5" spans="1:17" x14ac:dyDescent="0.25">
      <c r="A5" s="59" t="s">
        <v>53</v>
      </c>
    </row>
    <row r="6" spans="1:17" ht="15.75" thickBot="1" x14ac:dyDescent="0.3"/>
    <row r="7" spans="1:17" ht="15.75" thickBot="1" x14ac:dyDescent="0.3">
      <c r="B7" s="180">
        <v>4.8899999999999999E-2</v>
      </c>
    </row>
    <row r="8" spans="1:17" ht="15.75" thickBot="1" x14ac:dyDescent="0.3">
      <c r="B8" s="60"/>
      <c r="E8" s="61"/>
      <c r="F8" s="62" t="s">
        <v>54</v>
      </c>
      <c r="G8" s="63"/>
      <c r="H8" s="63"/>
      <c r="I8" s="64"/>
      <c r="J8" s="65">
        <f>1+B7+B11+B16</f>
        <v>1.0715999999999999</v>
      </c>
    </row>
    <row r="9" spans="1:17" ht="15.75" thickBot="1" x14ac:dyDescent="0.3">
      <c r="A9" s="59" t="s">
        <v>55</v>
      </c>
      <c r="B9" s="60"/>
      <c r="E9" s="61"/>
      <c r="F9" s="66" t="s">
        <v>56</v>
      </c>
      <c r="G9" s="60"/>
      <c r="H9" s="60"/>
      <c r="I9" s="67"/>
      <c r="J9" s="65">
        <f>1+B20</f>
        <v>1.0139</v>
      </c>
    </row>
    <row r="10" spans="1:17" ht="15.75" thickBot="1" x14ac:dyDescent="0.3">
      <c r="B10" s="60"/>
      <c r="E10" s="61"/>
      <c r="F10" s="66" t="s">
        <v>57</v>
      </c>
      <c r="G10" s="60"/>
      <c r="H10" s="60"/>
      <c r="I10" s="67"/>
      <c r="J10" s="65">
        <f>1+B24</f>
        <v>1.0796999999999999</v>
      </c>
    </row>
    <row r="11" spans="1:17" ht="15.75" thickBot="1" x14ac:dyDescent="0.3">
      <c r="B11" s="180">
        <v>0.01</v>
      </c>
      <c r="E11" s="61"/>
      <c r="F11" s="66" t="s">
        <v>58</v>
      </c>
      <c r="G11" s="60"/>
      <c r="H11" s="60"/>
      <c r="I11" s="67"/>
      <c r="J11" s="65">
        <f>1-C30-E30-G30-C32</f>
        <v>0.90349999999999997</v>
      </c>
    </row>
    <row r="12" spans="1:17" ht="15.75" thickBot="1" x14ac:dyDescent="0.3">
      <c r="B12" s="60"/>
      <c r="F12" s="68" t="s">
        <v>59</v>
      </c>
      <c r="G12" s="69"/>
      <c r="H12" s="69"/>
      <c r="I12" s="70"/>
      <c r="J12" s="65">
        <f>1-C30-E30-G30</f>
        <v>0.94850000000000001</v>
      </c>
    </row>
    <row r="14" spans="1:17" x14ac:dyDescent="0.25">
      <c r="A14" s="115" t="s">
        <v>110</v>
      </c>
    </row>
    <row r="15" spans="1:17" ht="15.75" thickBot="1" x14ac:dyDescent="0.3"/>
    <row r="16" spans="1:17" ht="15.75" thickBot="1" x14ac:dyDescent="0.3">
      <c r="B16" s="180">
        <v>1.2699999999999999E-2</v>
      </c>
    </row>
    <row r="18" spans="1:10" x14ac:dyDescent="0.25">
      <c r="A18" s="59" t="s">
        <v>60</v>
      </c>
    </row>
    <row r="19" spans="1:10" ht="15.75" thickBot="1" x14ac:dyDescent="0.3"/>
    <row r="20" spans="1:10" ht="15.75" thickBot="1" x14ac:dyDescent="0.3">
      <c r="B20" s="180">
        <v>1.3899999999999999E-2</v>
      </c>
    </row>
    <row r="22" spans="1:10" x14ac:dyDescent="0.25">
      <c r="A22" s="59" t="s">
        <v>61</v>
      </c>
    </row>
    <row r="23" spans="1:10" ht="15.75" thickBot="1" x14ac:dyDescent="0.3"/>
    <row r="24" spans="1:10" ht="15.75" thickBot="1" x14ac:dyDescent="0.3">
      <c r="B24" s="180">
        <v>7.9699999999999993E-2</v>
      </c>
    </row>
    <row r="25" spans="1:10" x14ac:dyDescent="0.25">
      <c r="B25" s="71"/>
    </row>
    <row r="26" spans="1:10" x14ac:dyDescent="0.25">
      <c r="A26" s="72" t="s">
        <v>62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0" x14ac:dyDescent="0.25">
      <c r="A27" s="226" t="s">
        <v>63</v>
      </c>
      <c r="B27" s="226"/>
      <c r="C27" s="226"/>
      <c r="D27" s="226"/>
      <c r="E27" s="226"/>
      <c r="F27" s="226"/>
      <c r="G27" s="226"/>
      <c r="H27" s="226"/>
      <c r="I27" s="226"/>
      <c r="J27" s="226"/>
    </row>
    <row r="29" spans="1:10" ht="15.75" thickBot="1" x14ac:dyDescent="0.3"/>
    <row r="30" spans="1:10" ht="15.75" thickBot="1" x14ac:dyDescent="0.3">
      <c r="B30" s="73" t="s">
        <v>64</v>
      </c>
      <c r="C30" s="180">
        <v>0.03</v>
      </c>
      <c r="D30" s="73" t="s">
        <v>65</v>
      </c>
      <c r="E30" s="180">
        <v>6.4999999999999997E-3</v>
      </c>
      <c r="F30" s="73" t="s">
        <v>66</v>
      </c>
      <c r="G30" s="180">
        <v>1.4999999999999999E-2</v>
      </c>
    </row>
    <row r="31" spans="1:10" ht="15.75" thickBot="1" x14ac:dyDescent="0.3"/>
    <row r="32" spans="1:10" ht="15.75" thickBot="1" x14ac:dyDescent="0.3">
      <c r="A32" s="227" t="s">
        <v>67</v>
      </c>
      <c r="B32" s="228"/>
      <c r="C32" s="180">
        <v>4.4999999999999998E-2</v>
      </c>
    </row>
    <row r="34" spans="1:10" x14ac:dyDescent="0.25">
      <c r="A34" s="59" t="s">
        <v>68</v>
      </c>
    </row>
    <row r="35" spans="1:10" ht="15.75" thickBot="1" x14ac:dyDescent="0.3"/>
    <row r="36" spans="1:10" x14ac:dyDescent="0.25">
      <c r="B36" s="229" t="s">
        <v>69</v>
      </c>
      <c r="C36" s="230"/>
      <c r="D36" s="233">
        <f>(J8*J9*J10/J12)-1</f>
        <v>0.23678324789457017</v>
      </c>
      <c r="E36" s="234"/>
      <c r="F36" s="237" t="s">
        <v>70</v>
      </c>
      <c r="G36" s="238"/>
      <c r="H36" s="74" t="s">
        <v>71</v>
      </c>
      <c r="I36" s="74" t="s">
        <v>72</v>
      </c>
      <c r="J36" s="75" t="s">
        <v>73</v>
      </c>
    </row>
    <row r="37" spans="1:10" ht="15.75" thickBot="1" x14ac:dyDescent="0.3">
      <c r="B37" s="231"/>
      <c r="C37" s="232"/>
      <c r="D37" s="235"/>
      <c r="E37" s="236"/>
      <c r="F37" s="239"/>
      <c r="G37" s="240"/>
      <c r="H37" s="76">
        <v>0.2034</v>
      </c>
      <c r="I37" s="76">
        <v>0.22120000000000001</v>
      </c>
      <c r="J37" s="77">
        <v>0.25</v>
      </c>
    </row>
    <row r="39" spans="1:10" x14ac:dyDescent="0.25">
      <c r="A39" s="59" t="s">
        <v>74</v>
      </c>
    </row>
    <row r="40" spans="1:10" ht="15.75" thickBot="1" x14ac:dyDescent="0.3"/>
    <row r="41" spans="1:10" x14ac:dyDescent="0.25">
      <c r="B41" s="249" t="s">
        <v>69</v>
      </c>
      <c r="C41" s="250"/>
      <c r="D41" s="253">
        <f>(J8*J9*J10/J11)-1</f>
        <v>0.29838285625677896</v>
      </c>
      <c r="E41" s="254"/>
    </row>
    <row r="42" spans="1:10" ht="15.75" thickBot="1" x14ac:dyDescent="0.3">
      <c r="B42" s="251"/>
      <c r="C42" s="252"/>
      <c r="D42" s="255"/>
      <c r="E42" s="256"/>
    </row>
    <row r="43" spans="1:10" ht="38.25" customHeight="1" x14ac:dyDescent="0.25">
      <c r="B43" s="78"/>
      <c r="C43" s="78"/>
      <c r="D43" s="243" t="s">
        <v>201</v>
      </c>
      <c r="E43" s="243"/>
      <c r="F43" s="241" t="s">
        <v>202</v>
      </c>
      <c r="G43" s="242"/>
      <c r="H43" s="242"/>
      <c r="I43" s="242"/>
      <c r="J43" s="242"/>
    </row>
    <row r="44" spans="1:10" ht="23.25" customHeight="1" x14ac:dyDescent="0.25">
      <c r="B44" s="78"/>
      <c r="C44" s="78"/>
      <c r="D44" s="244" t="s">
        <v>199</v>
      </c>
      <c r="E44" s="244"/>
      <c r="F44" s="245" t="s">
        <v>202</v>
      </c>
      <c r="G44" s="245"/>
      <c r="H44" s="245"/>
      <c r="I44" s="245"/>
      <c r="J44" s="245"/>
    </row>
    <row r="45" spans="1:10" ht="84.75" customHeight="1" x14ac:dyDescent="0.25">
      <c r="B45" s="78"/>
      <c r="C45" s="78"/>
      <c r="D45" s="79"/>
      <c r="E45" s="79"/>
      <c r="F45" s="241" t="str">
        <f>Orçamento!E67</f>
        <v>Presidente Olegário - MG, XX de xxxxxxx de 2020.</v>
      </c>
      <c r="G45" s="242"/>
      <c r="H45" s="242"/>
      <c r="I45" s="242"/>
      <c r="J45" s="242"/>
    </row>
    <row r="46" spans="1:10" ht="15.75" x14ac:dyDescent="0.25">
      <c r="A46" s="80" t="s">
        <v>75</v>
      </c>
    </row>
    <row r="47" spans="1:10" x14ac:dyDescent="0.25">
      <c r="A47" s="225" t="s">
        <v>76</v>
      </c>
      <c r="B47" s="225"/>
      <c r="C47" s="225"/>
      <c r="D47" s="225"/>
      <c r="E47" s="225"/>
      <c r="F47" s="225"/>
      <c r="G47" s="225"/>
      <c r="H47" s="225"/>
      <c r="I47" s="225"/>
      <c r="J47" s="225"/>
    </row>
    <row r="48" spans="1:10" x14ac:dyDescent="0.25">
      <c r="A48" s="225"/>
      <c r="B48" s="225"/>
      <c r="C48" s="225"/>
      <c r="D48" s="225"/>
      <c r="E48" s="225"/>
      <c r="F48" s="225"/>
      <c r="G48" s="225"/>
      <c r="H48" s="225"/>
      <c r="I48" s="225"/>
      <c r="J48" s="225"/>
    </row>
    <row r="49" spans="1:10" x14ac:dyDescent="0.25">
      <c r="A49" s="225"/>
      <c r="B49" s="225"/>
      <c r="C49" s="225"/>
      <c r="D49" s="225"/>
      <c r="E49" s="225"/>
      <c r="F49" s="225"/>
      <c r="G49" s="225"/>
      <c r="H49" s="225"/>
      <c r="I49" s="225"/>
      <c r="J49" s="225"/>
    </row>
    <row r="50" spans="1:10" x14ac:dyDescent="0.25">
      <c r="A50" s="225"/>
      <c r="B50" s="225"/>
      <c r="C50" s="225"/>
      <c r="D50" s="225"/>
      <c r="E50" s="225"/>
      <c r="F50" s="225"/>
      <c r="G50" s="225"/>
      <c r="H50" s="225"/>
      <c r="I50" s="225"/>
      <c r="J50" s="225"/>
    </row>
    <row r="51" spans="1:10" x14ac:dyDescent="0.25">
      <c r="A51" s="225"/>
      <c r="B51" s="225"/>
      <c r="C51" s="225"/>
      <c r="D51" s="225"/>
      <c r="E51" s="225"/>
      <c r="F51" s="225"/>
      <c r="G51" s="225"/>
      <c r="H51" s="225"/>
      <c r="I51" s="225"/>
      <c r="J51" s="225"/>
    </row>
    <row r="52" spans="1:10" x14ac:dyDescent="0.25">
      <c r="A52" s="225"/>
      <c r="B52" s="225"/>
      <c r="C52" s="225"/>
      <c r="D52" s="225"/>
      <c r="E52" s="225"/>
      <c r="F52" s="225"/>
      <c r="G52" s="225"/>
      <c r="H52" s="225"/>
      <c r="I52" s="225"/>
      <c r="J52" s="225"/>
    </row>
    <row r="53" spans="1:10" x14ac:dyDescent="0.25">
      <c r="A53" s="225"/>
      <c r="B53" s="225"/>
      <c r="C53" s="225"/>
      <c r="D53" s="225"/>
      <c r="E53" s="225"/>
      <c r="F53" s="225"/>
      <c r="G53" s="225"/>
      <c r="H53" s="225"/>
      <c r="I53" s="225"/>
      <c r="J53" s="225"/>
    </row>
    <row r="54" spans="1:10" x14ac:dyDescent="0.25">
      <c r="A54" s="225"/>
      <c r="B54" s="225"/>
      <c r="C54" s="225"/>
      <c r="D54" s="225"/>
      <c r="E54" s="225"/>
      <c r="F54" s="225"/>
      <c r="G54" s="225"/>
      <c r="H54" s="225"/>
      <c r="I54" s="225"/>
      <c r="J54" s="225"/>
    </row>
  </sheetData>
  <sheetProtection password="DDB9" sheet="1" objects="1" scenarios="1"/>
  <protectedRanges>
    <protectedRange sqref="F45" name="data"/>
    <protectedRange sqref="F43 F44" name="assinatura"/>
    <protectedRange sqref="B7 B11 B16 B20 B24 C30 E30 G30 C32" name="bdi"/>
  </protectedRanges>
  <mergeCells count="16">
    <mergeCell ref="A1:K1"/>
    <mergeCell ref="A2:K2"/>
    <mergeCell ref="A3:K3"/>
    <mergeCell ref="B41:C42"/>
    <mergeCell ref="D41:E42"/>
    <mergeCell ref="A47:J54"/>
    <mergeCell ref="A27:J27"/>
    <mergeCell ref="A32:B32"/>
    <mergeCell ref="B36:C37"/>
    <mergeCell ref="D36:E37"/>
    <mergeCell ref="F36:G37"/>
    <mergeCell ref="F43:J43"/>
    <mergeCell ref="F45:J45"/>
    <mergeCell ref="D43:E43"/>
    <mergeCell ref="D44:E44"/>
    <mergeCell ref="F44:J44"/>
  </mergeCells>
  <pageMargins left="0.511811024" right="0.511811024" top="0.78740157499999996" bottom="0.78740157499999996" header="0.31496062000000002" footer="0.31496062000000002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shapeId="16385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66675</xdr:rowOff>
              </from>
              <to>
                <xdr:col>1</xdr:col>
                <xdr:colOff>400050</xdr:colOff>
                <xdr:row>0</xdr:row>
                <xdr:rowOff>619125</xdr:rowOff>
              </to>
            </anchor>
          </objectPr>
        </oleObject>
      </mc:Choice>
      <mc:Fallback>
        <oleObject shapeId="1638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view="pageBreakPreview" zoomScale="115" zoomScaleNormal="115" zoomScaleSheetLayoutView="115" workbookViewId="0">
      <selection activeCell="F11" sqref="F11:F12"/>
    </sheetView>
  </sheetViews>
  <sheetFormatPr defaultRowHeight="15" x14ac:dyDescent="0.25"/>
  <cols>
    <col min="1" max="1" width="9.140625" style="57"/>
    <col min="2" max="2" width="36.85546875" style="58" customWidth="1"/>
    <col min="3" max="3" width="3.7109375" style="22" customWidth="1"/>
    <col min="4" max="4" width="5.140625" style="22" customWidth="1"/>
    <col min="5" max="5" width="9.140625" style="22" hidden="1" customWidth="1"/>
    <col min="6" max="6" width="14.28515625" style="22" customWidth="1"/>
    <col min="7" max="7" width="14.85546875" style="22" customWidth="1"/>
    <col min="8" max="8" width="11.28515625" style="22" customWidth="1"/>
    <col min="9" max="9" width="11.140625" style="22" customWidth="1"/>
    <col min="10" max="10" width="11.42578125" style="22" customWidth="1"/>
    <col min="11" max="11" width="9.7109375" style="22" hidden="1" customWidth="1"/>
    <col min="12" max="12" width="16.28515625" style="22" customWidth="1"/>
    <col min="13" max="16384" width="9.140625" style="22"/>
  </cols>
  <sheetData>
    <row r="1" spans="1:13" ht="18" customHeight="1" x14ac:dyDescent="0.25">
      <c r="A1" s="81"/>
      <c r="B1" s="295" t="s">
        <v>93</v>
      </c>
      <c r="C1" s="295"/>
      <c r="D1" s="295"/>
      <c r="E1" s="295"/>
      <c r="F1" s="295"/>
      <c r="G1" s="295"/>
      <c r="H1" s="295"/>
      <c r="I1" s="295"/>
      <c r="J1" s="295"/>
      <c r="K1" s="295"/>
      <c r="L1" s="296"/>
    </row>
    <row r="2" spans="1:13" x14ac:dyDescent="0.25">
      <c r="A2" s="23"/>
      <c r="B2" s="287" t="s">
        <v>35</v>
      </c>
      <c r="C2" s="287"/>
      <c r="D2" s="287"/>
      <c r="E2" s="287"/>
      <c r="F2" s="287"/>
      <c r="G2" s="287"/>
      <c r="H2" s="287"/>
      <c r="I2" s="287"/>
      <c r="J2" s="287"/>
      <c r="K2" s="287"/>
      <c r="L2" s="288"/>
    </row>
    <row r="3" spans="1:13" x14ac:dyDescent="0.25">
      <c r="A3" s="23"/>
      <c r="B3" s="287" t="s">
        <v>36</v>
      </c>
      <c r="C3" s="287"/>
      <c r="D3" s="287"/>
      <c r="E3" s="287"/>
      <c r="F3" s="287"/>
      <c r="G3" s="287"/>
      <c r="H3" s="287"/>
      <c r="I3" s="287"/>
      <c r="J3" s="287"/>
      <c r="K3" s="287"/>
      <c r="L3" s="288"/>
    </row>
    <row r="4" spans="1:13" ht="3" customHeight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3" ht="16.5" thickBot="1" x14ac:dyDescent="0.3">
      <c r="A5" s="289" t="s">
        <v>37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1"/>
    </row>
    <row r="6" spans="1:13" ht="6.75" customHeight="1" thickBot="1" x14ac:dyDescent="0.3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1:13" ht="15" customHeight="1" thickBot="1" x14ac:dyDescent="0.3">
      <c r="A7" s="292" t="s">
        <v>196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4"/>
    </row>
    <row r="8" spans="1:13" ht="6.75" customHeight="1" x14ac:dyDescent="0.25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1"/>
    </row>
    <row r="9" spans="1:13" s="28" customFormat="1" ht="12.75" x14ac:dyDescent="0.2">
      <c r="A9" s="122" t="s">
        <v>0</v>
      </c>
      <c r="B9" s="281" t="s">
        <v>38</v>
      </c>
      <c r="C9" s="281"/>
      <c r="D9" s="281"/>
      <c r="E9" s="281"/>
      <c r="F9" s="174" t="s">
        <v>39</v>
      </c>
      <c r="G9" s="174">
        <v>1</v>
      </c>
      <c r="H9" s="174">
        <v>2</v>
      </c>
      <c r="I9" s="174">
        <v>3</v>
      </c>
      <c r="J9" s="174">
        <v>4</v>
      </c>
      <c r="K9" s="174">
        <v>5</v>
      </c>
      <c r="L9" s="123" t="s">
        <v>40</v>
      </c>
      <c r="M9" s="27"/>
    </row>
    <row r="10" spans="1:13" s="28" customFormat="1" ht="12.75" x14ac:dyDescent="0.2">
      <c r="A10" s="282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4"/>
      <c r="M10" s="27"/>
    </row>
    <row r="11" spans="1:13" s="31" customFormat="1" ht="11.25" x14ac:dyDescent="0.2">
      <c r="A11" s="285">
        <f>Orçamento!A8</f>
        <v>1</v>
      </c>
      <c r="B11" s="270" t="str">
        <f>Orçamento!D8</f>
        <v>INSTALAÇÕES INICIAIS DA OBRA</v>
      </c>
      <c r="C11" s="271"/>
      <c r="D11" s="271"/>
      <c r="E11" s="272"/>
      <c r="F11" s="269">
        <f>Orçamento!I8</f>
        <v>0</v>
      </c>
      <c r="G11" s="29">
        <f>F11*G12</f>
        <v>0</v>
      </c>
      <c r="H11" s="29">
        <f>F11*H12</f>
        <v>0</v>
      </c>
      <c r="I11" s="29">
        <f>F11*I12</f>
        <v>0</v>
      </c>
      <c r="J11" s="29">
        <f>F11*J12</f>
        <v>0</v>
      </c>
      <c r="K11" s="29">
        <f>F11*K12</f>
        <v>0</v>
      </c>
      <c r="L11" s="30">
        <f t="shared" ref="L11:L18" si="0">SUM(G11:K11)</f>
        <v>0</v>
      </c>
    </row>
    <row r="12" spans="1:13" s="31" customFormat="1" ht="11.25" x14ac:dyDescent="0.2">
      <c r="A12" s="286"/>
      <c r="B12" s="273"/>
      <c r="C12" s="274"/>
      <c r="D12" s="274"/>
      <c r="E12" s="275"/>
      <c r="F12" s="268"/>
      <c r="G12" s="32">
        <v>1</v>
      </c>
      <c r="H12" s="32">
        <v>0</v>
      </c>
      <c r="I12" s="32">
        <v>0</v>
      </c>
      <c r="J12" s="32">
        <v>0</v>
      </c>
      <c r="K12" s="32"/>
      <c r="L12" s="33">
        <f t="shared" si="0"/>
        <v>1</v>
      </c>
    </row>
    <row r="13" spans="1:13" s="31" customFormat="1" ht="11.25" x14ac:dyDescent="0.2">
      <c r="A13" s="265">
        <f>Orçamento!A10</f>
        <v>2</v>
      </c>
      <c r="B13" s="270" t="str">
        <f>Orçamento!D10</f>
        <v>LOCAÇÃO DA OBRA</v>
      </c>
      <c r="C13" s="271"/>
      <c r="D13" s="271"/>
      <c r="E13" s="272"/>
      <c r="F13" s="267">
        <f>Orçamento!I10</f>
        <v>0</v>
      </c>
      <c r="G13" s="34">
        <f>$F$13*G14</f>
        <v>0</v>
      </c>
      <c r="H13" s="29">
        <f>F13*H14</f>
        <v>0</v>
      </c>
      <c r="I13" s="29">
        <f>F13*I14</f>
        <v>0</v>
      </c>
      <c r="J13" s="29">
        <f>F13*J14</f>
        <v>0</v>
      </c>
      <c r="K13" s="34"/>
      <c r="L13" s="35">
        <f t="shared" si="0"/>
        <v>0</v>
      </c>
    </row>
    <row r="14" spans="1:13" s="31" customFormat="1" ht="11.25" x14ac:dyDescent="0.2">
      <c r="A14" s="266"/>
      <c r="B14" s="273"/>
      <c r="C14" s="274"/>
      <c r="D14" s="274"/>
      <c r="E14" s="275"/>
      <c r="F14" s="268"/>
      <c r="G14" s="32">
        <v>1</v>
      </c>
      <c r="H14" s="32">
        <v>0</v>
      </c>
      <c r="I14" s="32">
        <v>0</v>
      </c>
      <c r="J14" s="32">
        <v>0</v>
      </c>
      <c r="K14" s="32"/>
      <c r="L14" s="33">
        <f t="shared" si="0"/>
        <v>1</v>
      </c>
    </row>
    <row r="15" spans="1:13" s="31" customFormat="1" ht="11.25" x14ac:dyDescent="0.2">
      <c r="A15" s="265">
        <f>Orçamento!A12</f>
        <v>3</v>
      </c>
      <c r="B15" s="270" t="str">
        <f>Orçamento!D12</f>
        <v>PREPARO DO TERRENO</v>
      </c>
      <c r="C15" s="271"/>
      <c r="D15" s="271"/>
      <c r="E15" s="272"/>
      <c r="F15" s="267">
        <f>Orçamento!I12</f>
        <v>0</v>
      </c>
      <c r="G15" s="34">
        <f>F15*G16</f>
        <v>0</v>
      </c>
      <c r="H15" s="29">
        <f>F15*H16</f>
        <v>0</v>
      </c>
      <c r="I15" s="29">
        <f>F15*I16</f>
        <v>0</v>
      </c>
      <c r="J15" s="29">
        <f>F15*J16</f>
        <v>0</v>
      </c>
      <c r="K15" s="34"/>
      <c r="L15" s="35">
        <f t="shared" si="0"/>
        <v>0</v>
      </c>
    </row>
    <row r="16" spans="1:13" s="31" customFormat="1" ht="11.25" x14ac:dyDescent="0.2">
      <c r="A16" s="266"/>
      <c r="B16" s="273"/>
      <c r="C16" s="274"/>
      <c r="D16" s="274"/>
      <c r="E16" s="275"/>
      <c r="F16" s="268"/>
      <c r="G16" s="32">
        <v>1</v>
      </c>
      <c r="H16" s="32"/>
      <c r="I16" s="32">
        <v>0</v>
      </c>
      <c r="J16" s="32">
        <v>0</v>
      </c>
      <c r="K16" s="32"/>
      <c r="L16" s="33">
        <f t="shared" si="0"/>
        <v>1</v>
      </c>
    </row>
    <row r="17" spans="1:12" s="31" customFormat="1" ht="11.25" customHeight="1" x14ac:dyDescent="0.2">
      <c r="A17" s="265">
        <f>Orçamento!A16</f>
        <v>4</v>
      </c>
      <c r="B17" s="270" t="str">
        <f>Orçamento!D16</f>
        <v>GUIAS E RAMPAS</v>
      </c>
      <c r="C17" s="271"/>
      <c r="D17" s="271"/>
      <c r="E17" s="272"/>
      <c r="F17" s="267">
        <f>Orçamento!I16</f>
        <v>0</v>
      </c>
      <c r="G17" s="34">
        <f>F17*G18</f>
        <v>0</v>
      </c>
      <c r="H17" s="29">
        <f>F17*H18</f>
        <v>0</v>
      </c>
      <c r="I17" s="29">
        <f>F17*I18</f>
        <v>0</v>
      </c>
      <c r="J17" s="29">
        <f>F17*J18</f>
        <v>0</v>
      </c>
      <c r="K17" s="34"/>
      <c r="L17" s="35">
        <f t="shared" si="0"/>
        <v>0</v>
      </c>
    </row>
    <row r="18" spans="1:12" s="31" customFormat="1" ht="11.25" customHeight="1" x14ac:dyDescent="0.2">
      <c r="A18" s="266"/>
      <c r="B18" s="273"/>
      <c r="C18" s="274"/>
      <c r="D18" s="274"/>
      <c r="E18" s="275"/>
      <c r="F18" s="268"/>
      <c r="G18" s="32">
        <v>1</v>
      </c>
      <c r="H18" s="32">
        <v>0</v>
      </c>
      <c r="I18" s="32">
        <v>0</v>
      </c>
      <c r="J18" s="32">
        <v>0</v>
      </c>
      <c r="K18" s="32"/>
      <c r="L18" s="33">
        <f t="shared" si="0"/>
        <v>1</v>
      </c>
    </row>
    <row r="19" spans="1:12" s="31" customFormat="1" ht="11.25" x14ac:dyDescent="0.2">
      <c r="A19" s="265">
        <f>Orçamento!A19</f>
        <v>5</v>
      </c>
      <c r="B19" s="270" t="str">
        <f>Orçamento!D19</f>
        <v>PASSEIOS</v>
      </c>
      <c r="C19" s="271"/>
      <c r="D19" s="271"/>
      <c r="E19" s="272"/>
      <c r="F19" s="267">
        <f>Orçamento!I19</f>
        <v>0</v>
      </c>
      <c r="G19" s="34">
        <f>F19*G20</f>
        <v>0</v>
      </c>
      <c r="H19" s="29">
        <f>F19*H20</f>
        <v>0</v>
      </c>
      <c r="I19" s="29">
        <f>F19*I20</f>
        <v>0</v>
      </c>
      <c r="J19" s="29">
        <f>F19*J20</f>
        <v>0</v>
      </c>
      <c r="K19" s="34"/>
      <c r="L19" s="35">
        <f t="shared" ref="L19:L24" si="1">SUM(G19:K19)</f>
        <v>0</v>
      </c>
    </row>
    <row r="20" spans="1:12" s="31" customFormat="1" ht="11.25" x14ac:dyDescent="0.2">
      <c r="A20" s="266"/>
      <c r="B20" s="273"/>
      <c r="C20" s="274"/>
      <c r="D20" s="274"/>
      <c r="E20" s="275"/>
      <c r="F20" s="268"/>
      <c r="G20" s="32">
        <v>1</v>
      </c>
      <c r="H20" s="32">
        <v>0</v>
      </c>
      <c r="I20" s="32">
        <v>0</v>
      </c>
      <c r="J20" s="32">
        <v>0</v>
      </c>
      <c r="K20" s="32"/>
      <c r="L20" s="33">
        <f t="shared" si="1"/>
        <v>1</v>
      </c>
    </row>
    <row r="21" spans="1:12" s="31" customFormat="1" ht="11.25" x14ac:dyDescent="0.2">
      <c r="A21" s="265">
        <f>Orçamento!A24</f>
        <v>6</v>
      </c>
      <c r="B21" s="270" t="str">
        <f>Orçamento!D24</f>
        <v>PAISAGISMO</v>
      </c>
      <c r="C21" s="271"/>
      <c r="D21" s="271"/>
      <c r="E21" s="272"/>
      <c r="F21" s="267">
        <f>Orçamento!I24</f>
        <v>0</v>
      </c>
      <c r="G21" s="34">
        <f>F21*G22</f>
        <v>0</v>
      </c>
      <c r="H21" s="29">
        <f>F21*H22</f>
        <v>0</v>
      </c>
      <c r="I21" s="29">
        <f>F21*I22</f>
        <v>0</v>
      </c>
      <c r="J21" s="29">
        <f>F21*J22</f>
        <v>0</v>
      </c>
      <c r="K21" s="34"/>
      <c r="L21" s="35">
        <f t="shared" ref="L21:L22" si="2">SUM(G21:K21)</f>
        <v>0</v>
      </c>
    </row>
    <row r="22" spans="1:12" s="31" customFormat="1" ht="11.25" x14ac:dyDescent="0.2">
      <c r="A22" s="266"/>
      <c r="B22" s="273"/>
      <c r="C22" s="274"/>
      <c r="D22" s="274"/>
      <c r="E22" s="275"/>
      <c r="F22" s="268"/>
      <c r="G22" s="32">
        <v>0</v>
      </c>
      <c r="H22" s="32">
        <v>1</v>
      </c>
      <c r="I22" s="32">
        <v>0</v>
      </c>
      <c r="J22" s="32">
        <v>0</v>
      </c>
      <c r="K22" s="32"/>
      <c r="L22" s="33">
        <f t="shared" si="2"/>
        <v>1</v>
      </c>
    </row>
    <row r="23" spans="1:12" s="31" customFormat="1" ht="11.25" x14ac:dyDescent="0.2">
      <c r="A23" s="265">
        <f>Orçamento!A36</f>
        <v>7</v>
      </c>
      <c r="B23" s="270" t="str">
        <f>Orçamento!D36</f>
        <v>SERRALHERIA</v>
      </c>
      <c r="C23" s="271"/>
      <c r="D23" s="271"/>
      <c r="E23" s="272"/>
      <c r="F23" s="267">
        <f>Orçamento!I36</f>
        <v>0</v>
      </c>
      <c r="G23" s="34">
        <f>F23*G24</f>
        <v>0</v>
      </c>
      <c r="H23" s="29">
        <f>F23*H24</f>
        <v>0</v>
      </c>
      <c r="I23" s="29">
        <f>F23*I24</f>
        <v>0</v>
      </c>
      <c r="J23" s="29">
        <f>F23*J24</f>
        <v>0</v>
      </c>
      <c r="K23" s="34"/>
      <c r="L23" s="35">
        <f t="shared" si="1"/>
        <v>0</v>
      </c>
    </row>
    <row r="24" spans="1:12" s="31" customFormat="1" ht="11.25" x14ac:dyDescent="0.2">
      <c r="A24" s="266"/>
      <c r="B24" s="273"/>
      <c r="C24" s="274"/>
      <c r="D24" s="274"/>
      <c r="E24" s="275"/>
      <c r="F24" s="268"/>
      <c r="G24" s="32">
        <v>1</v>
      </c>
      <c r="H24" s="32">
        <v>0</v>
      </c>
      <c r="I24" s="32">
        <v>0</v>
      </c>
      <c r="J24" s="32">
        <v>0</v>
      </c>
      <c r="K24" s="32"/>
      <c r="L24" s="33">
        <f t="shared" si="1"/>
        <v>1</v>
      </c>
    </row>
    <row r="25" spans="1:12" s="31" customFormat="1" ht="10.9" customHeight="1" x14ac:dyDescent="0.2">
      <c r="A25" s="265">
        <f>Orçamento!A41</f>
        <v>8</v>
      </c>
      <c r="B25" s="270" t="str">
        <f>Orçamento!D41</f>
        <v>ARQUIBANCADAS E ALVENARIA</v>
      </c>
      <c r="C25" s="271"/>
      <c r="D25" s="271"/>
      <c r="E25" s="272"/>
      <c r="F25" s="267">
        <f>Orçamento!I41</f>
        <v>0</v>
      </c>
      <c r="G25" s="34">
        <f>F25*G26</f>
        <v>0</v>
      </c>
      <c r="H25" s="29">
        <f>F25*H26</f>
        <v>0</v>
      </c>
      <c r="I25" s="29">
        <f>F25*I26</f>
        <v>0</v>
      </c>
      <c r="J25" s="29">
        <f>F25*J26</f>
        <v>0</v>
      </c>
      <c r="K25" s="34" t="e">
        <f>K26*#REF!</f>
        <v>#REF!</v>
      </c>
      <c r="L25" s="35">
        <f>SUM(G25,H25,I25,J25)</f>
        <v>0</v>
      </c>
    </row>
    <row r="26" spans="1:12" s="31" customFormat="1" ht="10.9" customHeight="1" x14ac:dyDescent="0.2">
      <c r="A26" s="266"/>
      <c r="B26" s="273"/>
      <c r="C26" s="274"/>
      <c r="D26" s="274"/>
      <c r="E26" s="275"/>
      <c r="F26" s="269"/>
      <c r="G26" s="32">
        <v>0</v>
      </c>
      <c r="H26" s="32">
        <v>1</v>
      </c>
      <c r="I26" s="32">
        <v>0</v>
      </c>
      <c r="J26" s="32">
        <v>0</v>
      </c>
      <c r="K26" s="32"/>
      <c r="L26" s="33">
        <f>SUM(G26:K26)</f>
        <v>1</v>
      </c>
    </row>
    <row r="27" spans="1:12" s="31" customFormat="1" ht="11.25" x14ac:dyDescent="0.2">
      <c r="A27" s="265">
        <f>Orçamento!A52</f>
        <v>9</v>
      </c>
      <c r="B27" s="270" t="str">
        <f>Orçamento!D52</f>
        <v>BANCOS E LIXEIRAS</v>
      </c>
      <c r="C27" s="271"/>
      <c r="D27" s="271"/>
      <c r="E27" s="272"/>
      <c r="F27" s="267">
        <f>Orçamento!I52</f>
        <v>0</v>
      </c>
      <c r="G27" s="34">
        <f>F27*G28</f>
        <v>0</v>
      </c>
      <c r="H27" s="29">
        <f>F27*H28</f>
        <v>0</v>
      </c>
      <c r="I27" s="29">
        <f>F27*I28</f>
        <v>0</v>
      </c>
      <c r="J27" s="29">
        <f>F27*J28</f>
        <v>0</v>
      </c>
      <c r="K27" s="34"/>
      <c r="L27" s="35">
        <f t="shared" ref="L27:L30" si="3">SUM(G27:K27)</f>
        <v>0</v>
      </c>
    </row>
    <row r="28" spans="1:12" s="31" customFormat="1" ht="11.25" x14ac:dyDescent="0.2">
      <c r="A28" s="266"/>
      <c r="B28" s="273"/>
      <c r="C28" s="274"/>
      <c r="D28" s="274"/>
      <c r="E28" s="275"/>
      <c r="F28" s="268"/>
      <c r="G28" s="32">
        <v>0</v>
      </c>
      <c r="H28" s="32">
        <v>1</v>
      </c>
      <c r="I28" s="32">
        <v>0</v>
      </c>
      <c r="J28" s="32">
        <v>0</v>
      </c>
      <c r="K28" s="32"/>
      <c r="L28" s="33">
        <f t="shared" si="3"/>
        <v>1</v>
      </c>
    </row>
    <row r="29" spans="1:12" s="31" customFormat="1" ht="11.25" x14ac:dyDescent="0.2">
      <c r="A29" s="265">
        <f>Orçamento!A57</f>
        <v>10</v>
      </c>
      <c r="B29" s="270" t="str">
        <f>Orçamento!D57</f>
        <v>PINTURA</v>
      </c>
      <c r="C29" s="271"/>
      <c r="D29" s="271"/>
      <c r="E29" s="272"/>
      <c r="F29" s="267">
        <f>Orçamento!I57</f>
        <v>0</v>
      </c>
      <c r="G29" s="34">
        <f>F29*G30</f>
        <v>0</v>
      </c>
      <c r="H29" s="29">
        <f>F29*H30</f>
        <v>0</v>
      </c>
      <c r="I29" s="29">
        <f>F29*I30</f>
        <v>0</v>
      </c>
      <c r="J29" s="29">
        <f>F29*J30</f>
        <v>0</v>
      </c>
      <c r="K29" s="34"/>
      <c r="L29" s="35">
        <f t="shared" si="3"/>
        <v>0</v>
      </c>
    </row>
    <row r="30" spans="1:12" s="31" customFormat="1" ht="11.25" x14ac:dyDescent="0.2">
      <c r="A30" s="266"/>
      <c r="B30" s="273"/>
      <c r="C30" s="274"/>
      <c r="D30" s="274"/>
      <c r="E30" s="275"/>
      <c r="F30" s="268"/>
      <c r="G30" s="32">
        <v>0</v>
      </c>
      <c r="H30" s="32">
        <v>1</v>
      </c>
      <c r="I30" s="32">
        <v>0</v>
      </c>
      <c r="J30" s="32">
        <v>0</v>
      </c>
      <c r="K30" s="32"/>
      <c r="L30" s="33">
        <f t="shared" si="3"/>
        <v>1</v>
      </c>
    </row>
    <row r="31" spans="1:12" s="31" customFormat="1" ht="10.9" customHeight="1" x14ac:dyDescent="0.2">
      <c r="A31" s="265">
        <f>Orçamento!A61</f>
        <v>11</v>
      </c>
      <c r="B31" s="270" t="str">
        <f>Orçamento!D61</f>
        <v>LIMPEZA GERAL</v>
      </c>
      <c r="C31" s="271"/>
      <c r="D31" s="271"/>
      <c r="E31" s="272"/>
      <c r="F31" s="267">
        <f>Orçamento!I61</f>
        <v>0</v>
      </c>
      <c r="G31" s="34">
        <f>F31*G32</f>
        <v>0</v>
      </c>
      <c r="H31" s="29">
        <f>F31*H32</f>
        <v>0</v>
      </c>
      <c r="I31" s="29">
        <f>F31*I32</f>
        <v>0</v>
      </c>
      <c r="J31" s="29">
        <f>F31*J32</f>
        <v>0</v>
      </c>
      <c r="K31" s="34" t="e">
        <f>K32*#REF!</f>
        <v>#REF!</v>
      </c>
      <c r="L31" s="35">
        <f>SUM(G31,H31,I31,J31)</f>
        <v>0</v>
      </c>
    </row>
    <row r="32" spans="1:12" s="31" customFormat="1" ht="10.9" customHeight="1" thickBot="1" x14ac:dyDescent="0.25">
      <c r="A32" s="266"/>
      <c r="B32" s="276"/>
      <c r="C32" s="277"/>
      <c r="D32" s="277"/>
      <c r="E32" s="278"/>
      <c r="F32" s="269"/>
      <c r="G32" s="32">
        <v>0</v>
      </c>
      <c r="H32" s="32">
        <v>1</v>
      </c>
      <c r="I32" s="32">
        <v>0</v>
      </c>
      <c r="J32" s="32">
        <v>0</v>
      </c>
      <c r="K32" s="32"/>
      <c r="L32" s="33">
        <f>SUM(G32:K32)</f>
        <v>1</v>
      </c>
    </row>
    <row r="33" spans="1:12" s="31" customFormat="1" ht="11.25" x14ac:dyDescent="0.2">
      <c r="A33" s="36"/>
      <c r="B33" s="279" t="s">
        <v>41</v>
      </c>
      <c r="C33" s="279"/>
      <c r="D33" s="279"/>
      <c r="E33" s="279"/>
      <c r="F33" s="37">
        <f>SUM(F11:F32)</f>
        <v>0</v>
      </c>
      <c r="G33" s="37">
        <f>G11+G13+G15+G17+G19+G21+G23+G25+G27+G29+G31</f>
        <v>0</v>
      </c>
      <c r="H33" s="37">
        <f>H11+H13+H15+H17+H19+H21+H23+H25+H27+H29+H31</f>
        <v>0</v>
      </c>
      <c r="I33" s="37">
        <f>I11+I13+I15+I17+I19+I21+I23+I25+I27+I29+I31</f>
        <v>0</v>
      </c>
      <c r="J33" s="37">
        <f>J11+J13+J15+J17+J19+J21+J23+J25+J27+J29+J31</f>
        <v>0</v>
      </c>
      <c r="K33" s="37" t="e">
        <f>K11+K13+K15+K17+#REF!+#REF!+#REF!+#REF!+#REF!+#REF!+#REF!+#REF!</f>
        <v>#REF!</v>
      </c>
      <c r="L33" s="38">
        <f>G33+H33+I33+J33</f>
        <v>0</v>
      </c>
    </row>
    <row r="34" spans="1:12" s="31" customFormat="1" ht="11.25" x14ac:dyDescent="0.2">
      <c r="A34" s="39"/>
      <c r="B34" s="280" t="s">
        <v>42</v>
      </c>
      <c r="C34" s="280"/>
      <c r="D34" s="280"/>
      <c r="E34" s="280"/>
      <c r="F34" s="34"/>
      <c r="G34" s="40">
        <f>G33</f>
        <v>0</v>
      </c>
      <c r="H34" s="40">
        <f>G34+H33</f>
        <v>0</v>
      </c>
      <c r="I34" s="40">
        <f>H34+I33</f>
        <v>0</v>
      </c>
      <c r="J34" s="40">
        <f>I34+J33</f>
        <v>0</v>
      </c>
      <c r="K34" s="40" t="e">
        <f>K33+J34</f>
        <v>#REF!</v>
      </c>
      <c r="L34" s="41">
        <f>J34</f>
        <v>0</v>
      </c>
    </row>
    <row r="35" spans="1:12" s="31" customFormat="1" ht="11.25" x14ac:dyDescent="0.2">
      <c r="A35" s="39"/>
      <c r="B35" s="280" t="s">
        <v>43</v>
      </c>
      <c r="C35" s="280"/>
      <c r="D35" s="280"/>
      <c r="E35" s="280"/>
      <c r="F35" s="34"/>
      <c r="G35" s="42" t="e">
        <f>G33/$F$33</f>
        <v>#DIV/0!</v>
      </c>
      <c r="H35" s="42" t="e">
        <f>H33/$F$33</f>
        <v>#DIV/0!</v>
      </c>
      <c r="I35" s="42" t="e">
        <f>I33/$F$33</f>
        <v>#DIV/0!</v>
      </c>
      <c r="J35" s="42" t="e">
        <f>J33/$F$33</f>
        <v>#DIV/0!</v>
      </c>
      <c r="K35" s="42" t="e">
        <f>K33/$F$33</f>
        <v>#REF!</v>
      </c>
      <c r="L35" s="43" t="e">
        <f>G35+H35+I35+J35</f>
        <v>#DIV/0!</v>
      </c>
    </row>
    <row r="36" spans="1:12" s="31" customFormat="1" ht="11.25" x14ac:dyDescent="0.2">
      <c r="A36" s="39"/>
      <c r="B36" s="264" t="s">
        <v>44</v>
      </c>
      <c r="C36" s="264"/>
      <c r="D36" s="264"/>
      <c r="E36" s="264"/>
      <c r="F36" s="44"/>
      <c r="G36" s="45" t="e">
        <f>G35</f>
        <v>#DIV/0!</v>
      </c>
      <c r="H36" s="45" t="e">
        <f>G36+H35</f>
        <v>#DIV/0!</v>
      </c>
      <c r="I36" s="45" t="e">
        <f>H36+I35</f>
        <v>#DIV/0!</v>
      </c>
      <c r="J36" s="45" t="e">
        <f>I36+J35</f>
        <v>#DIV/0!</v>
      </c>
      <c r="K36" s="45" t="e">
        <f>K35+J36</f>
        <v>#REF!</v>
      </c>
      <c r="L36" s="46" t="e">
        <f>J36</f>
        <v>#DIV/0!</v>
      </c>
    </row>
    <row r="37" spans="1:12" s="31" customFormat="1" ht="36" customHeight="1" x14ac:dyDescent="0.2">
      <c r="A37" s="47"/>
      <c r="B37" s="48"/>
      <c r="C37" s="48"/>
      <c r="D37" s="48"/>
      <c r="E37" s="48"/>
      <c r="F37" s="49"/>
      <c r="G37" s="50"/>
      <c r="H37" s="50"/>
      <c r="I37" s="50"/>
      <c r="J37" s="50"/>
      <c r="K37" s="50"/>
      <c r="L37" s="51"/>
    </row>
    <row r="38" spans="1:12" ht="11.25" customHeight="1" x14ac:dyDescent="0.25">
      <c r="A38" s="52"/>
      <c r="B38" s="53"/>
      <c r="C38" s="54"/>
      <c r="D38" s="259"/>
      <c r="E38" s="259"/>
      <c r="F38" s="259"/>
      <c r="G38" s="259"/>
      <c r="H38" s="259"/>
      <c r="I38" s="54"/>
      <c r="J38" s="54"/>
      <c r="K38" s="54"/>
      <c r="L38" s="55"/>
    </row>
    <row r="39" spans="1:12" ht="12.95" customHeight="1" x14ac:dyDescent="0.25">
      <c r="A39" s="52"/>
      <c r="B39" s="181" t="s">
        <v>198</v>
      </c>
      <c r="C39" s="262"/>
      <c r="D39" s="262"/>
      <c r="E39" s="262"/>
      <c r="F39" s="262"/>
      <c r="G39" s="262"/>
      <c r="H39" s="262"/>
      <c r="I39" s="257"/>
      <c r="J39" s="257"/>
      <c r="K39" s="257"/>
      <c r="L39" s="258"/>
    </row>
    <row r="40" spans="1:12" ht="12.75" customHeight="1" x14ac:dyDescent="0.25">
      <c r="A40" s="52"/>
      <c r="B40" s="181" t="s">
        <v>199</v>
      </c>
      <c r="C40" s="263"/>
      <c r="D40" s="263"/>
      <c r="E40" s="263"/>
      <c r="F40" s="263"/>
      <c r="G40" s="263"/>
      <c r="H40" s="263"/>
      <c r="I40" s="54"/>
      <c r="J40" s="54"/>
      <c r="K40" s="54"/>
      <c r="L40" s="55"/>
    </row>
    <row r="41" spans="1:12" ht="42.75" customHeight="1" x14ac:dyDescent="0.25">
      <c r="A41" s="52"/>
      <c r="B41" s="181"/>
      <c r="C41" s="182"/>
      <c r="D41" s="183"/>
      <c r="E41" s="183"/>
      <c r="F41" s="183"/>
      <c r="G41" s="183"/>
      <c r="H41" s="183"/>
      <c r="I41" s="54"/>
      <c r="J41" s="54"/>
      <c r="K41" s="54"/>
      <c r="L41" s="55"/>
    </row>
    <row r="42" spans="1:12" ht="33" customHeight="1" thickBot="1" x14ac:dyDescent="0.3">
      <c r="A42" s="56"/>
      <c r="B42" s="184"/>
      <c r="C42" s="185"/>
      <c r="D42" s="186"/>
      <c r="E42" s="186"/>
      <c r="F42" s="186"/>
      <c r="G42" s="186"/>
      <c r="H42" s="186"/>
      <c r="I42" s="260" t="str">
        <f>Orçamento!E67</f>
        <v>Presidente Olegário - MG, XX de xxxxxxx de 2020.</v>
      </c>
      <c r="J42" s="260"/>
      <c r="K42" s="260"/>
      <c r="L42" s="261"/>
    </row>
  </sheetData>
  <sheetProtection password="DDB9" sheet="1" objects="1" scenarios="1"/>
  <protectedRanges>
    <protectedRange sqref="C39:H40" name="Assinatura"/>
    <protectedRange sqref="I42" name="data"/>
  </protectedRanges>
  <mergeCells count="50">
    <mergeCell ref="B2:L2"/>
    <mergeCell ref="B3:L3"/>
    <mergeCell ref="A5:L5"/>
    <mergeCell ref="A7:L7"/>
    <mergeCell ref="B1:L1"/>
    <mergeCell ref="B9:E9"/>
    <mergeCell ref="A10:F10"/>
    <mergeCell ref="G10:L10"/>
    <mergeCell ref="A11:A12"/>
    <mergeCell ref="F11:F12"/>
    <mergeCell ref="B11:E12"/>
    <mergeCell ref="A13:A14"/>
    <mergeCell ref="F13:F14"/>
    <mergeCell ref="A15:A16"/>
    <mergeCell ref="F15:F16"/>
    <mergeCell ref="F17:F18"/>
    <mergeCell ref="A17:A18"/>
    <mergeCell ref="B13:E14"/>
    <mergeCell ref="B15:E16"/>
    <mergeCell ref="B17:E18"/>
    <mergeCell ref="F19:F20"/>
    <mergeCell ref="A19:A20"/>
    <mergeCell ref="F23:F24"/>
    <mergeCell ref="B21:E22"/>
    <mergeCell ref="F21:F22"/>
    <mergeCell ref="A21:A22"/>
    <mergeCell ref="B19:E20"/>
    <mergeCell ref="A23:A24"/>
    <mergeCell ref="F25:F26"/>
    <mergeCell ref="A25:A26"/>
    <mergeCell ref="F27:F28"/>
    <mergeCell ref="B23:E24"/>
    <mergeCell ref="B25:E26"/>
    <mergeCell ref="B27:E28"/>
    <mergeCell ref="B36:E36"/>
    <mergeCell ref="A27:A28"/>
    <mergeCell ref="F29:F30"/>
    <mergeCell ref="A29:A30"/>
    <mergeCell ref="F31:F32"/>
    <mergeCell ref="B29:E30"/>
    <mergeCell ref="A31:A32"/>
    <mergeCell ref="B31:E32"/>
    <mergeCell ref="B33:E33"/>
    <mergeCell ref="B34:E34"/>
    <mergeCell ref="B35:E35"/>
    <mergeCell ref="I39:L39"/>
    <mergeCell ref="D38:H38"/>
    <mergeCell ref="I42:L42"/>
    <mergeCell ref="C39:H39"/>
    <mergeCell ref="C40:H40"/>
  </mergeCells>
  <pageMargins left="0.51181102362204722" right="0.51181102362204722" top="0.78740157480314965" bottom="0.78740157480314965" header="0.31496062992125984" footer="0.31496062992125984"/>
  <pageSetup paperSize="9" scale="88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Fill="0" autoLine="0" autoPict="0" r:id="rId5">
            <anchor moveWithCells="1" sizeWithCells="1">
              <from>
                <xdr:col>7</xdr:col>
                <xdr:colOff>0</xdr:colOff>
                <xdr:row>0</xdr:row>
                <xdr:rowOff>171450</xdr:rowOff>
              </from>
              <to>
                <xdr:col>7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11265" r:id="rId4"/>
      </mc:Fallback>
    </mc:AlternateContent>
    <mc:AlternateContent xmlns:mc="http://schemas.openxmlformats.org/markup-compatibility/2006">
      <mc:Choice Requires="x14">
        <oleObject shapeId="11266" r:id="rId6">
          <objectPr defaultSize="0" autoPict="0" r:id="rId7">
            <anchor moveWithCells="1">
              <from>
                <xdr:col>0</xdr:col>
                <xdr:colOff>466725</xdr:colOff>
                <xdr:row>0</xdr:row>
                <xdr:rowOff>47625</xdr:rowOff>
              </from>
              <to>
                <xdr:col>1</xdr:col>
                <xdr:colOff>571500</xdr:colOff>
                <xdr:row>2</xdr:row>
                <xdr:rowOff>180975</xdr:rowOff>
              </to>
            </anchor>
          </objectPr>
        </oleObject>
      </mc:Choice>
      <mc:Fallback>
        <oleObject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</vt:lpstr>
      <vt:lpstr>BDI</vt:lpstr>
      <vt:lpstr>Cronograma</vt:lpstr>
      <vt:lpstr>BDI!Area_de_impressao</vt:lpstr>
      <vt:lpstr>Cronograma!Area_de_impressao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PPO-USER</cp:lastModifiedBy>
  <cp:lastPrinted>2020-02-21T11:53:37Z</cp:lastPrinted>
  <dcterms:created xsi:type="dcterms:W3CDTF">2006-09-22T13:55:22Z</dcterms:created>
  <dcterms:modified xsi:type="dcterms:W3CDTF">2020-02-21T16:52:19Z</dcterms:modified>
</cp:coreProperties>
</file>