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3\Obras$\SECRETARIA DE OBRAS\Gustavo Furtado\PROJETOS\MUROS - ANDREQUICE - CRUZEIRO DA PRATA\ORÇAMENTO\Licitação_Muros\Cruzeiro da Prata\"/>
    </mc:Choice>
  </mc:AlternateContent>
  <xr:revisionPtr revIDLastSave="0" documentId="13_ncr:1_{63A82F03-0D2C-4B16-A7C8-122CB5E0EA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  <sheet name="Quantitativo" sheetId="2" r:id="rId2"/>
    <sheet name="BDI" sheetId="18" r:id="rId3"/>
    <sheet name="Cronograma Físico Financeiro" sheetId="9" r:id="rId4"/>
  </sheets>
  <externalReferences>
    <externalReference r:id="rId5"/>
  </externalReferences>
  <definedNames>
    <definedName name="_xlnm._FilterDatabase" localSheetId="0" hidden="1">Orçamento!#REF!</definedName>
    <definedName name="_xlnm.Print_Area" localSheetId="2">BDI!$B$2:$K$41</definedName>
    <definedName name="_xlnm.Print_Area" localSheetId="0">Orçamento!$B$2:$J$72</definedName>
    <definedName name="_xlnm.Print_Area" localSheetId="1">Quantitativo!$B$1:$F$52</definedName>
    <definedName name="_xlnm.Database">TEXT(Import.DataBase,"mm-aaaa")</definedName>
    <definedName name="Import.DataBase">[1]DADOS!$A$38</definedName>
    <definedName name="rea">Orçamento!#REF!</definedName>
    <definedName name="Referencia.Descricao">IF(ISNUMBER([1]PO!linhaSINAPIxls),INDEX(INDIRECT("'[Referência "&amp;_xlnm.Database&amp;".xls]Banco'!$b:$g"),[1]PO!linhaSINAPIxls,3),"")</definedName>
    <definedName name="TipoOrçamento">"BASE"</definedName>
    <definedName name="_xlnm.Print_Titles" localSheetId="1">Quantitativo!$1:$4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1" l="1"/>
  <c r="I66" i="1" l="1"/>
  <c r="J66" i="1" s="1"/>
  <c r="J67" i="1" s="1"/>
  <c r="J64" i="1"/>
  <c r="I63" i="1"/>
  <c r="J63" i="1" s="1"/>
  <c r="I62" i="1"/>
  <c r="J62" i="1" s="1"/>
  <c r="I61" i="1"/>
  <c r="J61" i="1" s="1"/>
  <c r="J58" i="1"/>
  <c r="I57" i="1"/>
  <c r="J57" i="1" s="1"/>
  <c r="J55" i="1"/>
  <c r="I54" i="1"/>
  <c r="J54" i="1" s="1"/>
  <c r="I53" i="1"/>
  <c r="J53" i="1" s="1"/>
  <c r="I50" i="1"/>
  <c r="J50" i="1" s="1"/>
  <c r="J51" i="1" s="1"/>
  <c r="J47" i="1"/>
  <c r="J48" i="1" s="1"/>
  <c r="I46" i="1"/>
  <c r="J46" i="1" s="1"/>
  <c r="I45" i="1"/>
  <c r="J45" i="1" s="1"/>
  <c r="I44" i="1"/>
  <c r="J44" i="1" s="1"/>
  <c r="J42" i="1"/>
  <c r="I41" i="1"/>
  <c r="J41" i="1" s="1"/>
  <c r="I40" i="1"/>
  <c r="J40" i="1" s="1"/>
  <c r="I39" i="1"/>
  <c r="J39" i="1" s="1"/>
  <c r="J36" i="1"/>
  <c r="J35" i="1"/>
  <c r="I34" i="1"/>
  <c r="J34" i="1" s="1"/>
  <c r="J32" i="1"/>
  <c r="I31" i="1"/>
  <c r="J31" i="1" s="1"/>
  <c r="I30" i="1"/>
  <c r="J30" i="1" s="1"/>
  <c r="I29" i="1"/>
  <c r="J29" i="1" s="1"/>
  <c r="J27" i="1"/>
  <c r="I26" i="1"/>
  <c r="J26" i="1" s="1"/>
  <c r="I25" i="1"/>
  <c r="J25" i="1" s="1"/>
  <c r="I24" i="1"/>
  <c r="J24" i="1" s="1"/>
  <c r="J21" i="1"/>
  <c r="I20" i="1"/>
  <c r="J20" i="1" s="1"/>
  <c r="I19" i="1"/>
  <c r="J19" i="1" s="1"/>
  <c r="I18" i="1"/>
  <c r="J18" i="1" s="1"/>
  <c r="I15" i="1"/>
  <c r="J15" i="1" s="1"/>
  <c r="I14" i="1"/>
  <c r="J14" i="1" s="1"/>
  <c r="I13" i="1"/>
  <c r="J13" i="1" s="1"/>
  <c r="J16" i="1" s="1"/>
  <c r="J68" i="1" l="1"/>
  <c r="E46" i="2"/>
  <c r="E43" i="2"/>
  <c r="E42" i="2"/>
  <c r="E39" i="2"/>
  <c r="E36" i="2"/>
  <c r="E37" i="2" s="1"/>
  <c r="E34" i="2"/>
  <c r="E32" i="2"/>
  <c r="E31" i="2"/>
  <c r="E30" i="2"/>
  <c r="E28" i="2"/>
  <c r="E27" i="2"/>
  <c r="E26" i="2"/>
  <c r="E23" i="2"/>
  <c r="E21" i="2"/>
  <c r="E20" i="2"/>
  <c r="E19" i="2"/>
  <c r="E17" i="2"/>
  <c r="E16" i="2"/>
  <c r="E15" i="2"/>
  <c r="E12" i="2"/>
  <c r="E11" i="2"/>
  <c r="E10" i="2"/>
  <c r="G30" i="9" l="1"/>
  <c r="D26" i="18"/>
  <c r="G36" i="18"/>
  <c r="J4" i="1"/>
  <c r="C28" i="2" l="1"/>
  <c r="C32" i="2"/>
  <c r="G14" i="1" l="1"/>
  <c r="G15" i="1"/>
  <c r="G44" i="1" l="1"/>
  <c r="G39" i="1"/>
  <c r="C19" i="9"/>
  <c r="B19" i="9"/>
  <c r="G22" i="9"/>
  <c r="C21" i="9"/>
  <c r="B21" i="9"/>
  <c r="G66" i="1"/>
  <c r="G63" i="1"/>
  <c r="G62" i="1"/>
  <c r="G61" i="1"/>
  <c r="G57" i="1"/>
  <c r="G53" i="1"/>
  <c r="G40" i="1"/>
  <c r="G34" i="1"/>
  <c r="G20" i="1"/>
  <c r="G13" i="1"/>
  <c r="C12" i="2"/>
  <c r="C11" i="2"/>
  <c r="B12" i="2"/>
  <c r="B11" i="2"/>
  <c r="F12" i="2"/>
  <c r="F11" i="2"/>
  <c r="G19" i="1"/>
  <c r="C41" i="2"/>
  <c r="C39" i="2"/>
  <c r="C21" i="2"/>
  <c r="C20" i="2"/>
  <c r="C19" i="2"/>
  <c r="B44" i="2"/>
  <c r="B42" i="2"/>
  <c r="B43" i="2"/>
  <c r="G46" i="1"/>
  <c r="G41" i="1"/>
  <c r="G18" i="1"/>
  <c r="C10" i="2"/>
  <c r="F8" i="2"/>
  <c r="C8" i="2"/>
  <c r="C7" i="2"/>
  <c r="C6" i="2"/>
  <c r="G29" i="1" l="1"/>
  <c r="G54" i="1"/>
  <c r="G31" i="1"/>
  <c r="C16" i="2"/>
  <c r="C17" i="2"/>
  <c r="C15" i="2"/>
  <c r="G26" i="1" l="1"/>
  <c r="G24" i="1"/>
  <c r="F44" i="2"/>
  <c r="C44" i="2"/>
  <c r="F31" i="2"/>
  <c r="G45" i="1"/>
  <c r="G30" i="1"/>
  <c r="G25" i="1" l="1"/>
  <c r="J11" i="1"/>
  <c r="I16" i="18"/>
  <c r="I25" i="18" s="1"/>
  <c r="H16" i="18"/>
  <c r="H25" i="18" s="1"/>
  <c r="G16" i="18"/>
  <c r="G25" i="18" s="1"/>
  <c r="F16" i="18"/>
  <c r="F25" i="18" s="1"/>
  <c r="E16" i="18"/>
  <c r="E25" i="18" s="1"/>
  <c r="D16" i="18"/>
  <c r="D25" i="18" s="1"/>
  <c r="I13" i="18"/>
  <c r="I24" i="18" s="1"/>
  <c r="H13" i="18"/>
  <c r="H24" i="18" s="1"/>
  <c r="G13" i="18"/>
  <c r="G24" i="18" s="1"/>
  <c r="G26" i="18" s="1"/>
  <c r="F13" i="18"/>
  <c r="F24" i="18" s="1"/>
  <c r="E13" i="18"/>
  <c r="E24" i="18" s="1"/>
  <c r="D13" i="18"/>
  <c r="D24" i="18" s="1"/>
  <c r="D19" i="9" l="1"/>
  <c r="F26" i="18"/>
  <c r="H26" i="18"/>
  <c r="E26" i="18"/>
  <c r="I26" i="18"/>
  <c r="D9" i="9" l="1"/>
  <c r="F19" i="9"/>
  <c r="E21" i="9"/>
  <c r="G8" i="9"/>
  <c r="G10" i="9"/>
  <c r="G12" i="9"/>
  <c r="G14" i="9"/>
  <c r="G16" i="9"/>
  <c r="G18" i="9"/>
  <c r="G20" i="9"/>
  <c r="G24" i="9"/>
  <c r="C23" i="9" l="1"/>
  <c r="B23" i="9"/>
  <c r="C17" i="9"/>
  <c r="B17" i="9"/>
  <c r="C15" i="9"/>
  <c r="B15" i="9"/>
  <c r="C13" i="9"/>
  <c r="B13" i="9"/>
  <c r="C11" i="9"/>
  <c r="B11" i="9"/>
  <c r="B9" i="9"/>
  <c r="C9" i="9"/>
  <c r="C7" i="9"/>
  <c r="B7" i="9"/>
  <c r="B3" i="9"/>
  <c r="B47" i="2"/>
  <c r="F46" i="2" l="1"/>
  <c r="C46" i="2"/>
  <c r="B46" i="2"/>
  <c r="C45" i="2"/>
  <c r="B45" i="2"/>
  <c r="F6" i="2" l="1"/>
  <c r="C43" i="2" l="1"/>
  <c r="F43" i="2"/>
  <c r="F42" i="2"/>
  <c r="C42" i="2"/>
  <c r="B41" i="2"/>
  <c r="C40" i="2"/>
  <c r="B40" i="2"/>
  <c r="B37" i="2" l="1"/>
  <c r="C37" i="2"/>
  <c r="F37" i="2"/>
  <c r="F36" i="2"/>
  <c r="C36" i="2"/>
  <c r="B36" i="2"/>
  <c r="C35" i="2"/>
  <c r="B35" i="2"/>
  <c r="F34" i="2" l="1"/>
  <c r="C34" i="2"/>
  <c r="B34" i="2"/>
  <c r="C33" i="2" l="1"/>
  <c r="B33" i="2"/>
  <c r="B31" i="2"/>
  <c r="C31" i="2"/>
  <c r="B32" i="2"/>
  <c r="F32" i="2"/>
  <c r="F30" i="2"/>
  <c r="C30" i="2"/>
  <c r="B30" i="2"/>
  <c r="C29" i="2"/>
  <c r="B29" i="2"/>
  <c r="B27" i="2"/>
  <c r="C27" i="2"/>
  <c r="F27" i="2"/>
  <c r="B28" i="2"/>
  <c r="F28" i="2"/>
  <c r="F26" i="2"/>
  <c r="C26" i="2"/>
  <c r="B26" i="2"/>
  <c r="C25" i="2"/>
  <c r="B25" i="2"/>
  <c r="C24" i="2"/>
  <c r="B24" i="2"/>
  <c r="F23" i="2"/>
  <c r="C23" i="2"/>
  <c r="B23" i="2"/>
  <c r="C22" i="2"/>
  <c r="B22" i="2"/>
  <c r="F20" i="2"/>
  <c r="F21" i="2"/>
  <c r="B20" i="2"/>
  <c r="B21" i="2"/>
  <c r="B19" i="2"/>
  <c r="F19" i="2"/>
  <c r="B18" i="2"/>
  <c r="B16" i="2"/>
  <c r="B17" i="2"/>
  <c r="B15" i="2"/>
  <c r="B14" i="2"/>
  <c r="B13" i="2"/>
  <c r="B10" i="2"/>
  <c r="B9" i="2"/>
  <c r="B8" i="2"/>
  <c r="B7" i="2"/>
  <c r="B5" i="2"/>
  <c r="B6" i="2"/>
  <c r="C18" i="2"/>
  <c r="F16" i="2"/>
  <c r="F17" i="2"/>
  <c r="F15" i="2"/>
  <c r="F10" i="2"/>
  <c r="F7" i="2"/>
  <c r="C13" i="2" l="1"/>
  <c r="C9" i="2"/>
  <c r="B3" i="2" l="1"/>
  <c r="D21" i="9" l="1"/>
  <c r="F21" i="9" s="1"/>
  <c r="G21" i="9" s="1"/>
  <c r="D17" i="9"/>
  <c r="D23" i="9" l="1"/>
  <c r="D13" i="9" l="1"/>
  <c r="F13" i="9" s="1"/>
  <c r="F23" i="9"/>
  <c r="E23" i="9"/>
  <c r="F17" i="9"/>
  <c r="E17" i="9"/>
  <c r="E19" i="9"/>
  <c r="E13" i="9" l="1"/>
  <c r="G13" i="9" s="1"/>
  <c r="G23" i="9"/>
  <c r="G19" i="9"/>
  <c r="G17" i="9"/>
  <c r="D7" i="9" l="1"/>
  <c r="D15" i="9" l="1"/>
  <c r="F9" i="9" l="1"/>
  <c r="D11" i="9" l="1"/>
  <c r="E11" i="9" s="1"/>
  <c r="E7" i="9"/>
  <c r="F7" i="9"/>
  <c r="F11" i="9" l="1"/>
  <c r="G11" i="9" s="1"/>
  <c r="E9" i="9"/>
  <c r="G9" i="9" s="1"/>
  <c r="F15" i="9" l="1"/>
  <c r="F25" i="9" s="1"/>
  <c r="F26" i="9" s="1"/>
  <c r="E15" i="9"/>
  <c r="E25" i="9" s="1"/>
  <c r="G7" i="9"/>
  <c r="G25" i="9" l="1"/>
  <c r="G15" i="9"/>
  <c r="E26" i="9"/>
  <c r="D25" i="9"/>
  <c r="F27" i="9" l="1"/>
  <c r="F28" i="9" s="1"/>
  <c r="E27" i="9"/>
  <c r="E28" i="9" s="1"/>
  <c r="G26" i="9"/>
  <c r="G27" i="9" l="1"/>
  <c r="G28" i="9" l="1"/>
</calcChain>
</file>

<file path=xl/sharedStrings.xml><?xml version="1.0" encoding="utf-8"?>
<sst xmlns="http://schemas.openxmlformats.org/spreadsheetml/2006/main" count="292" uniqueCount="187">
  <si>
    <t>ITEM</t>
  </si>
  <si>
    <t>DISCRIMINAÇÃO DOS SERVIÇOS</t>
  </si>
  <si>
    <t>UNID.</t>
  </si>
  <si>
    <t>QUANT.</t>
  </si>
  <si>
    <t>PREÇOS</t>
  </si>
  <si>
    <t>Serviços Preliminares</t>
  </si>
  <si>
    <t>1.1</t>
  </si>
  <si>
    <t>Custo</t>
  </si>
  <si>
    <t>3.1</t>
  </si>
  <si>
    <t>CÓDIGO</t>
  </si>
  <si>
    <t>TOTAL</t>
  </si>
  <si>
    <t>DESCRIÇÃO</t>
  </si>
  <si>
    <t>CUSTO TOTAL DO ÍTEM</t>
  </si>
  <si>
    <t>2.1</t>
  </si>
  <si>
    <t>TOTAL GERAL DA OBRA</t>
  </si>
  <si>
    <t>FÓRMULAS</t>
  </si>
  <si>
    <t>MEMÓRIA DE CÁLCULO DE QUANTITATIVOS FÍSICOS</t>
  </si>
  <si>
    <t>SETOP</t>
  </si>
  <si>
    <t>PLANILHA ORÇAMENTÁRIA DE CUSTOS</t>
  </si>
  <si>
    <t>SINAPI</t>
  </si>
  <si>
    <t>M2</t>
  </si>
  <si>
    <t>KG</t>
  </si>
  <si>
    <t>M3</t>
  </si>
  <si>
    <t>Custo + BDI</t>
  </si>
  <si>
    <t>VALOR(R$)</t>
  </si>
  <si>
    <t>SUB-TOTAL</t>
  </si>
  <si>
    <t>VALOR DO PERÍODO</t>
  </si>
  <si>
    <t>VALOR ACUMULADO</t>
  </si>
  <si>
    <t>PERCENTUAL DO PERÍODO</t>
  </si>
  <si>
    <t>PERCENTUAL ACUMULADO</t>
  </si>
  <si>
    <t>PREFEITURA MUNICIPAL DE PRESIDENTE OLEGÁRIO - MG
Secretaria de Obras e Serviços Públicos</t>
  </si>
  <si>
    <r>
      <rPr>
        <b/>
        <sz val="18"/>
        <rFont val="Arial"/>
        <family val="2"/>
      </rPr>
      <t>PREFEITURA MUNICIPAL DE PRESIDENTE OLEGÁRIO - MG</t>
    </r>
    <r>
      <rPr>
        <b/>
        <sz val="14"/>
        <rFont val="Arial"/>
        <family val="2"/>
      </rPr>
      <t xml:space="preserve">
</t>
    </r>
    <r>
      <rPr>
        <b/>
        <sz val="16"/>
        <rFont val="Arial"/>
        <family val="2"/>
      </rPr>
      <t>Secretaria de Obras e Serviços Públicos</t>
    </r>
  </si>
  <si>
    <t>BDI:</t>
  </si>
  <si>
    <t>ISS:</t>
  </si>
  <si>
    <t>FORMA DE EXECUÇÃO:                                         (      ) DIRETA                                                                              (  x  ) INDIRETA</t>
  </si>
  <si>
    <t>Pintura</t>
  </si>
  <si>
    <t>4.1</t>
  </si>
  <si>
    <t>5.1</t>
  </si>
  <si>
    <t>Unitário (R$)</t>
  </si>
  <si>
    <t>-</t>
  </si>
  <si>
    <t>BDI (CONFORME ACÓRDÃO Nº 2622/13 e LEI Nº 13.161 DE 31/08/15)</t>
  </si>
  <si>
    <t>DISCRIMINAÇÃO DAS PARCELAS</t>
  </si>
  <si>
    <t>CONSTRUÇÃO DE EDIFÍCIOS</t>
  </si>
  <si>
    <t>DIFERENCIADO</t>
  </si>
  <si>
    <t>CUSTO DIRETO</t>
  </si>
  <si>
    <t>CD</t>
  </si>
  <si>
    <t>ADMINISTRAÇÃO CENTRAL</t>
  </si>
  <si>
    <t>AC</t>
  </si>
  <si>
    <t>LUCRO BRUTO</t>
  </si>
  <si>
    <t>L</t>
  </si>
  <si>
    <t>DESPESAS FINANCEIRAS</t>
  </si>
  <si>
    <t>DF</t>
  </si>
  <si>
    <t>SEGUROS, GARANTIAS E RISCO</t>
  </si>
  <si>
    <t>SEGUROS + GARANTIAS</t>
  </si>
  <si>
    <t>S</t>
  </si>
  <si>
    <t>RISCO(*)</t>
  </si>
  <si>
    <t>R</t>
  </si>
  <si>
    <t>TRIBUTOS</t>
  </si>
  <si>
    <t>I</t>
  </si>
  <si>
    <t>PV</t>
  </si>
  <si>
    <t>ISS</t>
  </si>
  <si>
    <t>PIS</t>
  </si>
  <si>
    <t>COFINS</t>
  </si>
  <si>
    <t>CPRB</t>
  </si>
  <si>
    <t>INSS</t>
  </si>
  <si>
    <t>FÓRMULA DO BDI</t>
  </si>
  <si>
    <t>(1 + (AC + S + G + R)) x (1 + DF) x  (1 + L)</t>
  </si>
  <si>
    <t>(1 - (I + CPRB))</t>
  </si>
  <si>
    <t>BDI (NUMERADOR)</t>
  </si>
  <si>
    <t>BDI (DENOMINADOR)</t>
  </si>
  <si>
    <t>BDI</t>
  </si>
  <si>
    <t>OBSERVAÇÕES</t>
  </si>
  <si>
    <t>Infraestrutura</t>
  </si>
  <si>
    <t>Superestrutura</t>
  </si>
  <si>
    <t>Serviços Complementares</t>
  </si>
  <si>
    <t>MÊS</t>
  </si>
  <si>
    <t>LOCAÇÃO DE CONTAINER COM ISOLAMENTO TÉRMICO, TIPO 3, PARA DEPÓSITO/FERRAMENTARIA DE OBRA, COM MEDIDAS REFERENCIAIS DE (6) METROS COMPRIMENTO, (2,3) METROS LARGURA E (2,5) METROS ALTURA ÚTIL INTERNA, INCLUSIVE LIGAÇÕES ELÉTRICAS INTERNAS, EXCLUSIVE MOBILIZAÇÃO/DESMOBILIZAÇÃO E LIGAÇÕES PROVISÓRIAS EXTERNAS.</t>
  </si>
  <si>
    <t>ED-16350</t>
  </si>
  <si>
    <t>Estacas</t>
  </si>
  <si>
    <t>3.1.1</t>
  </si>
  <si>
    <t>3.1.2</t>
  </si>
  <si>
    <t>3.1.3</t>
  </si>
  <si>
    <t>3.2.1</t>
  </si>
  <si>
    <t>3.2.2</t>
  </si>
  <si>
    <t>3.2.3</t>
  </si>
  <si>
    <t>3.3.1</t>
  </si>
  <si>
    <t>Impermeabilização</t>
  </si>
  <si>
    <t>IMPERMEABILIZAÇÃO DE SUPERFÍCIE COM EMULSÃO ASFÁLTICA, 2 DEMÃOS</t>
  </si>
  <si>
    <t>4.1.1</t>
  </si>
  <si>
    <t>Pilares</t>
  </si>
  <si>
    <t>4.2</t>
  </si>
  <si>
    <t>Vigas Respaldo</t>
  </si>
  <si>
    <t>4.2.1</t>
  </si>
  <si>
    <t>4.1.2</t>
  </si>
  <si>
    <t>4.1.3</t>
  </si>
  <si>
    <t>FORMA E DESFORMA DE TÁBUA E SARRAFO, REAPROVEITAMENTO (5X), EXCLUSIVE ESCORAMENTO</t>
  </si>
  <si>
    <t>ED-8471</t>
  </si>
  <si>
    <t>4.2.2</t>
  </si>
  <si>
    <t>4.2.3</t>
  </si>
  <si>
    <t xml:space="preserve">Alvenaria </t>
  </si>
  <si>
    <t>6.1.1</t>
  </si>
  <si>
    <t>6.1.2</t>
  </si>
  <si>
    <t xml:space="preserve">Vigas Baldrames </t>
  </si>
  <si>
    <t>PREPARAÇÃO PARA EMASSAMENTO OU PINTURA (LÁTEX/ACRÍLICA) EM PAREDE, INCLUSIVE UMA (1) DEMÃO DE SELADOR ACRÍLICO</t>
  </si>
  <si>
    <t>PINTURA ACRÍLICA EM PAREDE, DUAS (2) DEMÃOS, EXCLUSIVE SELADOR ACRÍLICO E MASSA ACRÍLICA/CORRIDA (PVA)</t>
  </si>
  <si>
    <t>LIMPEZA FINAL PARA ENTREGA DA OBRA</t>
  </si>
  <si>
    <t>Revestimentos Internos e Externos</t>
  </si>
  <si>
    <t>CRONOGRAMA FÍSICO-FINANCEIRO</t>
  </si>
  <si>
    <t>Conforme relação em Projeto Estrutural</t>
  </si>
  <si>
    <t>CUSTO TOTAL DO SUB ÍTEM</t>
  </si>
  <si>
    <t>COMPOSIÇÃO DO BDI (Bonificações e Despesas Indiretas)</t>
  </si>
  <si>
    <t>Obra: "Construção de Edifícios"</t>
  </si>
  <si>
    <r>
      <t xml:space="preserve">SIG.
</t>
    </r>
    <r>
      <rPr>
        <b/>
        <vertAlign val="superscript"/>
        <sz val="8"/>
        <color theme="0"/>
        <rFont val="Arial"/>
        <family val="2"/>
      </rPr>
      <t>(1)</t>
    </r>
  </si>
  <si>
    <r>
      <t xml:space="preserve">INC.
</t>
    </r>
    <r>
      <rPr>
        <b/>
        <vertAlign val="superscript"/>
        <sz val="8"/>
        <color theme="0"/>
        <rFont val="Arial"/>
        <family val="2"/>
      </rPr>
      <t>(5)</t>
    </r>
  </si>
  <si>
    <r>
      <t xml:space="preserve">ISS </t>
    </r>
    <r>
      <rPr>
        <b/>
        <vertAlign val="superscript"/>
        <sz val="8"/>
        <color theme="0"/>
        <rFont val="Arial"/>
        <family val="2"/>
      </rPr>
      <t>(2)</t>
    </r>
  </si>
  <si>
    <r>
      <t xml:space="preserve">MATERIAL
</t>
    </r>
    <r>
      <rPr>
        <b/>
        <vertAlign val="superscript"/>
        <sz val="8"/>
        <color theme="0"/>
        <rFont val="Arial"/>
        <family val="2"/>
      </rPr>
      <t>(3)</t>
    </r>
  </si>
  <si>
    <r>
      <t xml:space="preserve">SERVIÇO TERCEIRIZADO </t>
    </r>
    <r>
      <rPr>
        <b/>
        <vertAlign val="superscript"/>
        <sz val="8"/>
        <color theme="0"/>
        <rFont val="Arial"/>
        <family val="2"/>
      </rPr>
      <t xml:space="preserve">(4)
 </t>
    </r>
    <r>
      <rPr>
        <b/>
        <sz val="8"/>
        <color theme="0"/>
        <rFont val="Arial"/>
        <family val="2"/>
      </rPr>
      <t>(ISS=5%)</t>
    </r>
  </si>
  <si>
    <r>
      <t>ISS</t>
    </r>
    <r>
      <rPr>
        <vertAlign val="superscript"/>
        <sz val="8"/>
        <rFont val="Arial"/>
        <family val="2"/>
      </rPr>
      <t>(2)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</si>
  <si>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SIGLA.</t>
    </r>
    <r>
      <rPr>
        <vertAlign val="superscript"/>
        <sz val="8"/>
        <rFont val="Arial"/>
        <family val="2"/>
      </rPr>
      <t xml:space="preserve">
(2) </t>
    </r>
    <r>
      <rPr>
        <sz val="8"/>
        <rFont val="Arial"/>
        <family val="2"/>
      </rPr>
      <t xml:space="preserve">QUANTO AO ISS O TCU ORIENTA OBSERVAR A LEGISLAÇÃO DO MUNICÍPIO. NO REFERIDO ACÓRDÃO O TCU PARTIU DA PREMISSA DE INCIDÊNCIA DO ISS EM 50% DO PREÇO DE VENDA, COM PERCENTUAIS DE 2%, 3%, 4% E 5%.
</t>
    </r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 xml:space="preserve">BDI DIFERENCIADO A SER APLICADO EM CASOS DE FORNECIMENTO DE MATERIAIS E EQUIPAMENTOS. EX. ELEVADOR, ESCADAS ROLANTES, EQUIPAMENTOS DE REFRIGERAÇÃO ETC.
</t>
    </r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 xml:space="preserve">BDI DIFERENCIADO A SER APLICADO PARA SERVIÇOS TERCEIRIZADOS.
</t>
    </r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INCIDÊNCIA.</t>
    </r>
  </si>
  <si>
    <t>Prazo execução: 60 dias</t>
  </si>
  <si>
    <t>7.1.1</t>
  </si>
  <si>
    <t>LOCAÇÃO TOPOGRÁFICA PARA ATÉ VINTE (20) PONTOS REFERENCIAIS, INCLUSIVE ESTACA (PIQUETE) DE MARCAÇÃO</t>
  </si>
  <si>
    <t>ED-50274</t>
  </si>
  <si>
    <t>PERFURAÇÃO MANUAL DE ESTACA TIPO BROCA A TRADO, INCLUSIVE AFASTAMENTO, EXCLUSIVE ARMAÇÃO, CONCRETO ESTRUTURAL, TRANSPORTE E RETIRADA DO MATERIAL ESCAVADO</t>
  </si>
  <si>
    <t>M³</t>
  </si>
  <si>
    <t>ED-29801</t>
  </si>
  <si>
    <t>CORTE, DOBRA E MONTAGEM DE AÇO CA-50/60, INCLUSIVE ESPAÇADOR</t>
  </si>
  <si>
    <t>ED-48298</t>
  </si>
  <si>
    <t>FORNECIMENTO DE CONCRETO ESTRUTURAL, PREPARADO EM OBRA COM BETONEIRA, COM FCK 20MPA, INCLUSIVE LANÇAMENTO, ADENSAMENTO E ACABAMENTO (FUNDAÇÃO)</t>
  </si>
  <si>
    <t>ED-49786</t>
  </si>
  <si>
    <t>ESCAVAÇÃO MANUAL DE VALA COM PROFUNDIDADE MENOR OU IGUAL A 1,5M, INCLUSIVE DESCARGA LATERAL</t>
  </si>
  <si>
    <t>ED-51107</t>
  </si>
  <si>
    <t>CHAPISCO COM ARGAMASSA, TRAÇO 1:3 (CIMENTO E AREIA), ESP . 5MM, APLICADO EM ALVENARIA/ESTRUTURA DE CONCRETO COM COLHER, INCLUSIVE ARGAMASSA COM PREPARO MECANIZADO</t>
  </si>
  <si>
    <t>ED-50727</t>
  </si>
  <si>
    <t>REVESTIMENTO COM ARGAMASSA EM CAMADA ÚNICA, APLICADO EM PAREDE, TRAÇO 1:3 (CIMENTO E AREIA), ESP. 20MM, APLICAÇÃO MANUAL, INCLUSIVE ARGAMASSA COM PREPARO MECANIZADO, EXCLUSIVE CHAPISCO</t>
  </si>
  <si>
    <t>ED-50762</t>
  </si>
  <si>
    <t>ED-50514</t>
  </si>
  <si>
    <t>ED-50451</t>
  </si>
  <si>
    <t>ED-50266</t>
  </si>
  <si>
    <t>01 container para depósito de materiais durante 02 meses de execução da obra</t>
  </si>
  <si>
    <t xml:space="preserve">Conforme relação de materiais do Projeto </t>
  </si>
  <si>
    <t xml:space="preserve">Volume de Concreto conforme relação de materiais do Projeto </t>
  </si>
  <si>
    <t>Demolição de Alvenaria</t>
  </si>
  <si>
    <t>DEMOLIÇÃO MANUAL DE ALVENARIA DE TIJOLO CERÂMICO MACIÇO, INCLUSIVE AFASTAMENTO E EMPILHAMENTO, EXCLUSIVE TRANSPORTE E RETIRADA DO MATERIAL DEMOLIDO</t>
  </si>
  <si>
    <t>ED-48436</t>
  </si>
  <si>
    <t>Esquadrias</t>
  </si>
  <si>
    <t>8.1.1</t>
  </si>
  <si>
    <t>8.1.2</t>
  </si>
  <si>
    <t>8.1.3</t>
  </si>
  <si>
    <t>PORTÃO DE GRADE, EXCLUSIVE CADEADO E PINTURA</t>
  </si>
  <si>
    <t>ED-50983</t>
  </si>
  <si>
    <t>PINTURA ESMALTE EM ESQUADRIAS DE FERRO, DUAS (2) DEMÃOS, INCLUSIVE UMA (1) DEMÃO DE FUNDO ANTICORROSIVO</t>
  </si>
  <si>
    <t>ED-50491</t>
  </si>
  <si>
    <t>Soma de todas o perimetro do muro * altura</t>
  </si>
  <si>
    <t>Área do Muro (2 Lados)</t>
  </si>
  <si>
    <t xml:space="preserve">  </t>
  </si>
  <si>
    <t>ED-28427</t>
  </si>
  <si>
    <t>12 pontos topográficos para auxiliar na locação do muro</t>
  </si>
  <si>
    <t>Perimetro das vigas baldrames * altura da viga x 2 (2 faces) + área superior da viga baldrame</t>
  </si>
  <si>
    <t>Limpeza de entulhos ao redor do muro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</si>
  <si>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</si>
  <si>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Placa de Obra 3,00m x 1,50m</t>
  </si>
  <si>
    <t xml:space="preserve">Conforme relação em Projeto Estrutural </t>
  </si>
  <si>
    <t>Internas e Externas</t>
  </si>
  <si>
    <t>REGIÃO/MÊS DE REFERÊNCIA: SETOP Região Triângulo e Alto Paranaíba - C/ Desoneração
JANEIRO/2024 - BDI (CONFORME ACÓRDÃO Nº 2622/13 e LEI Nº 13.161 DE 31/08/15) - SINAPI - SISTEMA NACIONAL DE PESQUISA DE CUSTOS E ÍNDICES DA CONSTRUÇÃO CIVIL DATA REFERÊNCIA TÉCNICA: 17/04/2024</t>
  </si>
  <si>
    <t>ED-51132</t>
  </si>
  <si>
    <t>CARGA MECÂNICA DE MATERIAL DE QUALQUER NATUREZA SOBRE CAMINHÃO, EXCLUSIVE TRANSPORTE</t>
  </si>
  <si>
    <t>TRANSPORTE DE MATERIAL DE QUALQUER NATUREZA EM CAMINHÃO, DISTÂNCIA MENOR OU IGUAL A 1KM, DENTRO DO PERÍMETRO URBANO, EXCLUSIVE CARGA, INCLUSIVE DESCARGA</t>
  </si>
  <si>
    <t>ED-29229</t>
  </si>
  <si>
    <t>ALVENARIA DE VEDAÇÃO DE BLOCOS CERÂMICOS FURADOS NA HORIZONTAL DE 11,5 X19X19 CM (ESPESSURA 11,5 CM) E ARGAMASSA DE ASSENTAMENTO COM PREPARO MANUAL.</t>
  </si>
  <si>
    <t>FORNECIMENTO DE CONCRETO ESTRUTURAL, PREPARADO EM OBRA, COM FCK 20MPA, INCLUSIVE LANÇAMENTO, ADENSAMENTO E ACABAMENTO</t>
  </si>
  <si>
    <t>ED-49618</t>
  </si>
  <si>
    <t>1° Mês</t>
  </si>
  <si>
    <t>2° Mês</t>
  </si>
  <si>
    <t>DATA</t>
  </si>
  <si>
    <t>EMPRESA
CNPJ</t>
  </si>
  <si>
    <t>OBRA: Construção de Muro em Alvenaria na escola Oswaldo Cruz, no povoado de Cruzeiro da Prata, Presidente Olegário - MG</t>
  </si>
  <si>
    <t>LOCAL: Povoado de Cruzeiro da Prata, Presidente Olegário - MG</t>
  </si>
  <si>
    <t>Área do muro existente * espessura = 12.8m*1.5*0.15m = 2.88m³</t>
  </si>
  <si>
    <t>Área da estaca (pi*0,25^2/4) * Profundidade do furo (1m) * Quantidade de estacas: =(pi*0,25^2/4)*1*109=</t>
  </si>
  <si>
    <t>CA 50 = 189.44Kg
CA 60 = 48.06Kg</t>
  </si>
  <si>
    <r>
      <t>Perimetro das vigas baldrames * altura * largura =
279.08</t>
    </r>
    <r>
      <rPr>
        <sz val="12"/>
        <rFont val="Times"/>
      </rPr>
      <t xml:space="preserve"> *0,11*0.25</t>
    </r>
  </si>
  <si>
    <t>CA 50 = 486.29Kg
CA 60 = 98.58Kg</t>
  </si>
  <si>
    <t>CA 50 = 378.88Kg
Ca 60 = 96.01Kg</t>
  </si>
  <si>
    <t>Perímetro das vigas respaldo * largura da viga * altura da viga
=279.8*0.11*0.25</t>
  </si>
  <si>
    <t>Perímetro do muro * altura do muro * 2 lados</t>
  </si>
  <si>
    <t>Altura do Portão * Largura do Portão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</si>
</sst>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0.000%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2"/>
      <color indexed="8"/>
      <name val="Arial"/>
      <family val="2"/>
    </font>
    <font>
      <b/>
      <sz val="10"/>
      <color rgb="FFC00000"/>
      <name val="Arial"/>
      <family val="2"/>
    </font>
    <font>
      <b/>
      <sz val="14"/>
      <color indexed="8"/>
      <name val="Arial"/>
      <family val="2"/>
    </font>
    <font>
      <b/>
      <sz val="13"/>
      <color rgb="FFC00000"/>
      <name val="Arial"/>
      <family val="2"/>
    </font>
    <font>
      <sz val="13"/>
      <color indexed="8"/>
      <name val="Arial"/>
      <family val="2"/>
    </font>
    <font>
      <sz val="12"/>
      <color theme="1"/>
      <name val="Arial"/>
      <family val="2"/>
    </font>
    <font>
      <sz val="13"/>
      <color theme="1"/>
      <name val="Eras Demi ITC"/>
      <family val="2"/>
    </font>
    <font>
      <sz val="12"/>
      <name val="Arial Black"/>
      <family val="2"/>
    </font>
    <font>
      <sz val="18"/>
      <color rgb="FFFF0000"/>
      <name val="Arial"/>
      <family val="2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vertAlign val="superscript"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24"/>
      <name val="Arial"/>
      <family val="2"/>
    </font>
    <font>
      <b/>
      <sz val="14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b/>
      <sz val="20"/>
      <color theme="1"/>
      <name val="Times"/>
      <family val="1"/>
    </font>
    <font>
      <sz val="12"/>
      <color theme="1"/>
      <name val="Times"/>
    </font>
    <font>
      <sz val="12"/>
      <name val="Times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9" fillId="0" borderId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  <xf numFmtId="0" fontId="5" fillId="0" borderId="0"/>
    <xf numFmtId="164" fontId="22" fillId="0" borderId="0" applyFont="0" applyFill="0" applyBorder="0" applyAlignment="0" applyProtection="0"/>
    <xf numFmtId="0" fontId="9" fillId="0" borderId="0"/>
    <xf numFmtId="0" fontId="4" fillId="0" borderId="0"/>
    <xf numFmtId="165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54">
    <xf numFmtId="0" fontId="0" fillId="0" borderId="0" xfId="0"/>
    <xf numFmtId="0" fontId="17" fillId="0" borderId="0" xfId="0" applyFont="1" applyFill="1" applyBorder="1" applyProtection="1"/>
    <xf numFmtId="0" fontId="9" fillId="0" borderId="0" xfId="0" applyFont="1" applyFill="1"/>
    <xf numFmtId="0" fontId="9" fillId="0" borderId="0" xfId="0" applyFont="1"/>
    <xf numFmtId="4" fontId="9" fillId="0" borderId="0" xfId="0" applyNumberFormat="1" applyFont="1" applyFill="1"/>
    <xf numFmtId="4" fontId="9" fillId="0" borderId="0" xfId="0" applyNumberFormat="1" applyFont="1"/>
    <xf numFmtId="0" fontId="12" fillId="0" borderId="17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2" fillId="0" borderId="0" xfId="2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4" fontId="15" fillId="0" borderId="0" xfId="0" applyNumberFormat="1" applyFont="1" applyAlignment="1">
      <alignment vertical="center"/>
    </xf>
    <xf numFmtId="0" fontId="10" fillId="0" borderId="0" xfId="0" applyFont="1"/>
    <xf numFmtId="0" fontId="21" fillId="0" borderId="0" xfId="0" applyFont="1"/>
    <xf numFmtId="0" fontId="6" fillId="0" borderId="0" xfId="6"/>
    <xf numFmtId="0" fontId="15" fillId="0" borderId="0" xfId="6" applyFont="1" applyAlignment="1">
      <alignment horizontal="center"/>
    </xf>
    <xf numFmtId="0" fontId="15" fillId="0" borderId="0" xfId="6" applyFont="1"/>
    <xf numFmtId="0" fontId="8" fillId="0" borderId="0" xfId="6" applyFont="1"/>
    <xf numFmtId="0" fontId="8" fillId="2" borderId="31" xfId="6" applyFont="1" applyFill="1" applyBorder="1" applyAlignment="1">
      <alignment vertical="top"/>
    </xf>
    <xf numFmtId="0" fontId="13" fillId="2" borderId="1" xfId="6" applyFont="1" applyFill="1" applyBorder="1" applyAlignment="1">
      <alignment horizontal="left"/>
    </xf>
    <xf numFmtId="165" fontId="8" fillId="2" borderId="1" xfId="7" applyNumberFormat="1" applyFont="1" applyFill="1" applyBorder="1"/>
    <xf numFmtId="10" fontId="13" fillId="2" borderId="1" xfId="7" applyNumberFormat="1" applyFont="1" applyFill="1" applyBorder="1"/>
    <xf numFmtId="10" fontId="13" fillId="2" borderId="35" xfId="7" applyNumberFormat="1" applyFont="1" applyFill="1" applyBorder="1"/>
    <xf numFmtId="0" fontId="6" fillId="2" borderId="15" xfId="6" applyFont="1" applyFill="1" applyBorder="1" applyAlignment="1">
      <alignment horizontal="center" vertical="top"/>
    </xf>
    <xf numFmtId="0" fontId="6" fillId="2" borderId="0" xfId="6" applyFill="1" applyBorder="1" applyAlignment="1">
      <alignment wrapText="1"/>
    </xf>
    <xf numFmtId="0" fontId="6" fillId="0" borderId="0" xfId="6" applyFont="1" applyAlignment="1">
      <alignment horizontal="center" vertical="top"/>
    </xf>
    <xf numFmtId="0" fontId="6" fillId="0" borderId="0" xfId="6" applyAlignment="1">
      <alignment wrapText="1"/>
    </xf>
    <xf numFmtId="0" fontId="9" fillId="0" borderId="0" xfId="0" applyFont="1" applyFill="1" applyAlignment="1"/>
    <xf numFmtId="4" fontId="9" fillId="0" borderId="0" xfId="0" applyNumberFormat="1" applyFont="1" applyFill="1" applyAlignment="1">
      <alignment vertical="center"/>
    </xf>
    <xf numFmtId="0" fontId="0" fillId="0" borderId="0" xfId="0"/>
    <xf numFmtId="4" fontId="12" fillId="0" borderId="13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justify" vertical="distributed"/>
    </xf>
    <xf numFmtId="0" fontId="24" fillId="0" borderId="0" xfId="0" applyFont="1" applyAlignment="1">
      <alignment horizontal="justify" vertical="distributed"/>
    </xf>
    <xf numFmtId="0" fontId="25" fillId="0" borderId="0" xfId="0" applyFont="1" applyFill="1" applyBorder="1" applyAlignment="1">
      <alignment horizontal="justify" vertical="distributed"/>
    </xf>
    <xf numFmtId="0" fontId="26" fillId="0" borderId="0" xfId="0" applyFont="1" applyFill="1" applyAlignment="1">
      <alignment horizontal="justify" vertical="distributed"/>
    </xf>
    <xf numFmtId="0" fontId="26" fillId="0" borderId="0" xfId="0" applyFont="1" applyAlignment="1">
      <alignment horizontal="justify" vertical="distributed"/>
    </xf>
    <xf numFmtId="0" fontId="25" fillId="0" borderId="0" xfId="0" applyFont="1" applyFill="1" applyBorder="1" applyAlignment="1">
      <alignment vertical="center"/>
    </xf>
    <xf numFmtId="10" fontId="12" fillId="0" borderId="13" xfId="4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Alignment="1">
      <alignment horizontal="justify" vertical="distributed"/>
    </xf>
    <xf numFmtId="0" fontId="30" fillId="0" borderId="0" xfId="0" applyFont="1" applyAlignment="1">
      <alignment horizontal="justify" vertical="distributed"/>
    </xf>
    <xf numFmtId="0" fontId="12" fillId="0" borderId="17" xfId="0" applyFont="1" applyFill="1" applyBorder="1" applyAlignment="1">
      <alignment vertical="distributed"/>
    </xf>
    <xf numFmtId="10" fontId="12" fillId="0" borderId="21" xfId="0" applyNumberFormat="1" applyFont="1" applyFill="1" applyBorder="1" applyAlignment="1">
      <alignment vertical="distributed"/>
    </xf>
    <xf numFmtId="10" fontId="12" fillId="0" borderId="11" xfId="0" applyNumberFormat="1" applyFont="1" applyFill="1" applyBorder="1" applyAlignment="1">
      <alignment horizontal="left" vertical="distributed"/>
    </xf>
    <xf numFmtId="44" fontId="18" fillId="5" borderId="34" xfId="16" applyFont="1" applyFill="1" applyBorder="1" applyProtection="1"/>
    <xf numFmtId="0" fontId="25" fillId="0" borderId="0" xfId="0" applyFont="1" applyFill="1"/>
    <xf numFmtId="0" fontId="31" fillId="0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 wrapText="1"/>
    </xf>
    <xf numFmtId="44" fontId="31" fillId="0" borderId="13" xfId="16" applyFont="1" applyFill="1" applyBorder="1" applyAlignment="1" applyProtection="1">
      <alignment vertical="center"/>
    </xf>
    <xf numFmtId="44" fontId="31" fillId="0" borderId="18" xfId="16" applyFont="1" applyFill="1" applyBorder="1" applyAlignment="1">
      <alignment horizontal="center" vertical="center"/>
    </xf>
    <xf numFmtId="10" fontId="12" fillId="0" borderId="11" xfId="0" applyNumberFormat="1" applyFont="1" applyFill="1" applyBorder="1" applyAlignment="1">
      <alignment horizontal="left" vertical="distributed"/>
    </xf>
    <xf numFmtId="0" fontId="32" fillId="0" borderId="1" xfId="0" applyFont="1" applyBorder="1" applyAlignment="1">
      <alignment vertical="center" wrapText="1"/>
    </xf>
    <xf numFmtId="0" fontId="32" fillId="0" borderId="0" xfId="0" applyFont="1" applyAlignment="1"/>
    <xf numFmtId="4" fontId="7" fillId="0" borderId="0" xfId="0" applyNumberFormat="1" applyFont="1" applyFill="1" applyAlignment="1">
      <alignment vertical="center"/>
    </xf>
    <xf numFmtId="0" fontId="18" fillId="7" borderId="14" xfId="2" applyFont="1" applyFill="1" applyBorder="1" applyAlignment="1" applyProtection="1">
      <alignment horizontal="center" vertical="center"/>
    </xf>
    <xf numFmtId="0" fontId="18" fillId="4" borderId="14" xfId="2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4" fontId="34" fillId="0" borderId="0" xfId="0" applyNumberFormat="1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 applyBorder="1"/>
    <xf numFmtId="165" fontId="10" fillId="0" borderId="3" xfId="7" applyNumberFormat="1" applyFont="1" applyBorder="1"/>
    <xf numFmtId="165" fontId="10" fillId="0" borderId="39" xfId="7" applyNumberFormat="1" applyFont="1" applyBorder="1"/>
    <xf numFmtId="9" fontId="10" fillId="0" borderId="6" xfId="7" applyNumberFormat="1" applyFont="1" applyBorder="1"/>
    <xf numFmtId="9" fontId="10" fillId="0" borderId="13" xfId="7" applyNumberFormat="1" applyFont="1" applyBorder="1"/>
    <xf numFmtId="165" fontId="10" fillId="0" borderId="6" xfId="7" applyNumberFormat="1" applyFont="1" applyBorder="1"/>
    <xf numFmtId="0" fontId="10" fillId="2" borderId="40" xfId="6" applyFont="1" applyFill="1" applyBorder="1" applyAlignment="1">
      <alignment vertical="top"/>
    </xf>
    <xf numFmtId="0" fontId="10" fillId="2" borderId="33" xfId="6" applyFont="1" applyFill="1" applyBorder="1" applyAlignment="1">
      <alignment vertical="top"/>
    </xf>
    <xf numFmtId="165" fontId="10" fillId="0" borderId="6" xfId="7" applyNumberFormat="1" applyFont="1" applyBorder="1" applyAlignment="1">
      <alignment horizontal="center"/>
    </xf>
    <xf numFmtId="10" fontId="12" fillId="0" borderId="6" xfId="8" applyNumberFormat="1" applyFont="1" applyBorder="1"/>
    <xf numFmtId="10" fontId="12" fillId="0" borderId="13" xfId="7" applyNumberFormat="1" applyFont="1" applyBorder="1"/>
    <xf numFmtId="165" fontId="10" fillId="0" borderId="26" xfId="7" applyNumberFormat="1" applyFont="1" applyBorder="1" applyAlignment="1">
      <alignment horizontal="center"/>
    </xf>
    <xf numFmtId="10" fontId="12" fillId="0" borderId="26" xfId="7" applyNumberFormat="1" applyFont="1" applyBorder="1"/>
    <xf numFmtId="10" fontId="12" fillId="0" borderId="34" xfId="7" applyNumberFormat="1" applyFont="1" applyBorder="1"/>
    <xf numFmtId="0" fontId="12" fillId="0" borderId="41" xfId="6" applyFont="1" applyBorder="1" applyAlignment="1">
      <alignment horizontal="left"/>
    </xf>
    <xf numFmtId="0" fontId="12" fillId="0" borderId="6" xfId="6" applyFont="1" applyBorder="1" applyAlignment="1">
      <alignment horizontal="left"/>
    </xf>
    <xf numFmtId="0" fontId="12" fillId="0" borderId="26" xfId="6" applyFont="1" applyBorder="1" applyAlignment="1">
      <alignment horizontal="left"/>
    </xf>
    <xf numFmtId="0" fontId="12" fillId="0" borderId="12" xfId="6" applyFont="1" applyBorder="1" applyAlignment="1">
      <alignment horizontal="center" vertical="center"/>
    </xf>
    <xf numFmtId="0" fontId="12" fillId="0" borderId="3" xfId="6" applyFont="1" applyBorder="1" applyAlignment="1">
      <alignment horizontal="center" vertical="center"/>
    </xf>
    <xf numFmtId="0" fontId="12" fillId="0" borderId="39" xfId="6" applyFont="1" applyBorder="1" applyAlignment="1">
      <alignment horizontal="center" vertical="center"/>
    </xf>
    <xf numFmtId="44" fontId="18" fillId="8" borderId="34" xfId="16" applyFont="1" applyFill="1" applyBorder="1" applyProtection="1"/>
    <xf numFmtId="44" fontId="18" fillId="8" borderId="13" xfId="16" applyFont="1" applyFill="1" applyBorder="1" applyProtection="1"/>
    <xf numFmtId="0" fontId="32" fillId="0" borderId="0" xfId="0" applyFont="1" applyBorder="1" applyAlignment="1"/>
    <xf numFmtId="0" fontId="10" fillId="0" borderId="0" xfId="0" applyFont="1" applyBorder="1"/>
    <xf numFmtId="0" fontId="0" fillId="0" borderId="0" xfId="0"/>
    <xf numFmtId="0" fontId="26" fillId="0" borderId="0" xfId="0" applyFont="1" applyAlignment="1">
      <alignment horizontal="justify" vertical="distributed"/>
    </xf>
    <xf numFmtId="0" fontId="0" fillId="0" borderId="0" xfId="0"/>
    <xf numFmtId="0" fontId="6" fillId="3" borderId="15" xfId="9" applyFill="1" applyBorder="1"/>
    <xf numFmtId="10" fontId="11" fillId="3" borderId="0" xfId="8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/>
    <xf numFmtId="0" fontId="31" fillId="3" borderId="6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 vertical="center" wrapText="1"/>
    </xf>
    <xf numFmtId="0" fontId="23" fillId="2" borderId="16" xfId="6" applyFont="1" applyFill="1" applyBorder="1" applyAlignment="1">
      <alignment horizontal="right" vertical="center" indent="1"/>
    </xf>
    <xf numFmtId="0" fontId="10" fillId="0" borderId="6" xfId="0" applyFont="1" applyFill="1" applyBorder="1" applyAlignment="1">
      <alignment horizontal="center" vertical="center"/>
    </xf>
    <xf numFmtId="0" fontId="10" fillId="5" borderId="14" xfId="2" applyFont="1" applyFill="1" applyBorder="1" applyAlignment="1" applyProtection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2" fontId="10" fillId="5" borderId="18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44" fontId="12" fillId="5" borderId="13" xfId="16" applyFont="1" applyFill="1" applyBorder="1" applyProtection="1"/>
    <xf numFmtId="0" fontId="10" fillId="12" borderId="0" xfId="0" applyFont="1" applyFill="1"/>
    <xf numFmtId="0" fontId="0" fillId="12" borderId="0" xfId="0" applyFill="1"/>
    <xf numFmtId="0" fontId="7" fillId="12" borderId="0" xfId="0" applyFont="1" applyFill="1"/>
    <xf numFmtId="0" fontId="45" fillId="5" borderId="14" xfId="0" applyFont="1" applyFill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 wrapText="1"/>
    </xf>
    <xf numFmtId="0" fontId="45" fillId="5" borderId="6" xfId="0" applyFont="1" applyFill="1" applyBorder="1" applyAlignment="1">
      <alignment horizontal="center" vertical="center"/>
    </xf>
    <xf numFmtId="0" fontId="45" fillId="7" borderId="14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center" vertical="center"/>
    </xf>
    <xf numFmtId="2" fontId="47" fillId="0" borderId="21" xfId="0" applyNumberFormat="1" applyFont="1" applyFill="1" applyBorder="1" applyAlignment="1">
      <alignment horizontal="right" vertical="center"/>
    </xf>
    <xf numFmtId="2" fontId="46" fillId="0" borderId="21" xfId="0" applyNumberFormat="1" applyFont="1" applyFill="1" applyBorder="1" applyAlignment="1">
      <alignment horizontal="left" vertical="center"/>
    </xf>
    <xf numFmtId="0" fontId="46" fillId="0" borderId="6" xfId="0" applyFont="1" applyFill="1" applyBorder="1" applyAlignment="1">
      <alignment horizontal="center" vertical="center"/>
    </xf>
    <xf numFmtId="2" fontId="46" fillId="0" borderId="21" xfId="0" applyNumberFormat="1" applyFont="1" applyFill="1" applyBorder="1" applyAlignment="1">
      <alignment horizontal="right" vertical="center"/>
    </xf>
    <xf numFmtId="0" fontId="46" fillId="0" borderId="6" xfId="0" applyFont="1" applyFill="1" applyBorder="1" applyAlignment="1">
      <alignment horizontal="center" vertical="center" wrapText="1"/>
    </xf>
    <xf numFmtId="0" fontId="46" fillId="3" borderId="6" xfId="0" applyFont="1" applyFill="1" applyBorder="1" applyAlignment="1">
      <alignment horizontal="left" vertical="center" wrapText="1"/>
    </xf>
    <xf numFmtId="0" fontId="46" fillId="3" borderId="11" xfId="0" applyFont="1" applyFill="1" applyBorder="1" applyAlignment="1">
      <alignment horizontal="left" vertical="center"/>
    </xf>
    <xf numFmtId="0" fontId="45" fillId="4" borderId="14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left" vertical="center"/>
    </xf>
    <xf numFmtId="0" fontId="47" fillId="0" borderId="6" xfId="0" applyFont="1" applyFill="1" applyBorder="1" applyAlignment="1">
      <alignment horizontal="left" vertical="center" wrapText="1"/>
    </xf>
    <xf numFmtId="0" fontId="47" fillId="3" borderId="6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/>
    </xf>
    <xf numFmtId="0" fontId="47" fillId="3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3" borderId="14" xfId="0" applyFont="1" applyFill="1" applyBorder="1" applyAlignment="1">
      <alignment horizontal="center" vertical="center"/>
    </xf>
    <xf numFmtId="0" fontId="47" fillId="3" borderId="14" xfId="0" applyFont="1" applyFill="1" applyBorder="1" applyAlignment="1">
      <alignment horizontal="center" vertical="center"/>
    </xf>
    <xf numFmtId="9" fontId="38" fillId="10" borderId="6" xfId="17" applyNumberFormat="1" applyFont="1" applyFill="1" applyBorder="1" applyAlignment="1">
      <alignment horizontal="center" vertical="center" wrapText="1"/>
    </xf>
    <xf numFmtId="0" fontId="38" fillId="10" borderId="6" xfId="17" applyFont="1" applyFill="1" applyBorder="1" applyAlignment="1">
      <alignment horizontal="center" vertical="center" wrapText="1"/>
    </xf>
    <xf numFmtId="10" fontId="8" fillId="0" borderId="6" xfId="17" applyNumberFormat="1" applyFont="1" applyBorder="1" applyAlignment="1">
      <alignment horizontal="left" vertical="center" wrapText="1"/>
    </xf>
    <xf numFmtId="10" fontId="13" fillId="0" borderId="6" xfId="17" applyNumberFormat="1" applyFont="1" applyBorder="1" applyAlignment="1">
      <alignment horizontal="center" vertical="center"/>
    </xf>
    <xf numFmtId="9" fontId="8" fillId="0" borderId="6" xfId="18" applyFont="1" applyBorder="1" applyAlignment="1">
      <alignment horizontal="center" vertical="center"/>
    </xf>
    <xf numFmtId="166" fontId="8" fillId="0" borderId="6" xfId="18" applyNumberFormat="1" applyFont="1" applyBorder="1" applyAlignment="1">
      <alignment horizontal="center" vertical="center"/>
    </xf>
    <xf numFmtId="10" fontId="8" fillId="0" borderId="6" xfId="18" applyNumberFormat="1" applyFont="1" applyBorder="1" applyAlignment="1">
      <alignment horizontal="center" vertical="center"/>
    </xf>
    <xf numFmtId="10" fontId="8" fillId="0" borderId="6" xfId="17" applyNumberFormat="1" applyFont="1" applyBorder="1" applyAlignment="1">
      <alignment horizontal="center" vertical="center"/>
    </xf>
    <xf numFmtId="10" fontId="13" fillId="0" borderId="6" xfId="18" applyNumberFormat="1" applyFont="1" applyBorder="1" applyAlignment="1">
      <alignment horizontal="center" vertical="center"/>
    </xf>
    <xf numFmtId="166" fontId="13" fillId="0" borderId="6" xfId="18" applyNumberFormat="1" applyFont="1" applyBorder="1" applyAlignment="1">
      <alignment horizontal="center" vertical="center"/>
    </xf>
    <xf numFmtId="10" fontId="8" fillId="11" borderId="6" xfId="18" applyNumberFormat="1" applyFont="1" applyFill="1" applyBorder="1" applyAlignment="1">
      <alignment horizontal="center" vertical="center"/>
    </xf>
    <xf numFmtId="10" fontId="8" fillId="0" borderId="6" xfId="4" applyNumberFormat="1" applyFont="1" applyBorder="1" applyAlignment="1">
      <alignment horizontal="center" vertical="center"/>
    </xf>
    <xf numFmtId="10" fontId="42" fillId="0" borderId="6" xfId="18" applyNumberFormat="1" applyFont="1" applyBorder="1" applyAlignment="1">
      <alignment horizontal="center" vertical="center"/>
    </xf>
    <xf numFmtId="0" fontId="43" fillId="3" borderId="0" xfId="9" applyFont="1" applyFill="1" applyBorder="1" applyAlignment="1">
      <alignment horizontal="right" vertical="center"/>
    </xf>
    <xf numFmtId="44" fontId="12" fillId="0" borderId="34" xfId="16" applyFont="1" applyBorder="1"/>
    <xf numFmtId="44" fontId="12" fillId="0" borderId="42" xfId="16" applyFont="1" applyBorder="1"/>
    <xf numFmtId="44" fontId="10" fillId="0" borderId="6" xfId="16" applyFont="1" applyBorder="1"/>
    <xf numFmtId="44" fontId="10" fillId="0" borderId="39" xfId="16" applyFont="1" applyBorder="1"/>
    <xf numFmtId="44" fontId="10" fillId="0" borderId="3" xfId="16" applyFont="1" applyBorder="1"/>
    <xf numFmtId="44" fontId="12" fillId="0" borderId="41" xfId="16" applyFont="1" applyBorder="1"/>
    <xf numFmtId="44" fontId="12" fillId="0" borderId="6" xfId="16" applyFont="1" applyBorder="1"/>
    <xf numFmtId="44" fontId="31" fillId="13" borderId="18" xfId="16" applyFont="1" applyFill="1" applyBorder="1" applyAlignment="1">
      <alignment horizontal="center" vertical="center"/>
    </xf>
    <xf numFmtId="44" fontId="31" fillId="13" borderId="6" xfId="16" applyFont="1" applyFill="1" applyBorder="1" applyAlignment="1" applyProtection="1">
      <alignment horizontal="center" vertical="center"/>
    </xf>
    <xf numFmtId="9" fontId="10" fillId="13" borderId="6" xfId="7" applyNumberFormat="1" applyFont="1" applyFill="1" applyBorder="1"/>
    <xf numFmtId="9" fontId="8" fillId="3" borderId="6" xfId="18" applyFont="1" applyFill="1" applyBorder="1" applyAlignment="1">
      <alignment horizontal="center" vertical="center"/>
    </xf>
    <xf numFmtId="10" fontId="8" fillId="3" borderId="6" xfId="18" applyNumberFormat="1" applyFont="1" applyFill="1" applyBorder="1" applyAlignment="1">
      <alignment horizontal="center" vertical="center"/>
    </xf>
    <xf numFmtId="10" fontId="13" fillId="3" borderId="6" xfId="18" applyNumberFormat="1" applyFont="1" applyFill="1" applyBorder="1" applyAlignment="1">
      <alignment horizontal="center" vertical="center"/>
    </xf>
    <xf numFmtId="10" fontId="8" fillId="3" borderId="6" xfId="4" applyNumberFormat="1" applyFont="1" applyFill="1" applyBorder="1" applyAlignment="1">
      <alignment horizontal="center" vertical="center"/>
    </xf>
    <xf numFmtId="10" fontId="42" fillId="3" borderId="6" xfId="18" applyNumberFormat="1" applyFont="1" applyFill="1" applyBorder="1" applyAlignment="1">
      <alignment horizontal="center" vertical="center"/>
    </xf>
    <xf numFmtId="9" fontId="13" fillId="13" borderId="6" xfId="17" applyNumberFormat="1" applyFont="1" applyFill="1" applyBorder="1" applyAlignment="1">
      <alignment horizontal="center" vertical="center" wrapText="1"/>
    </xf>
    <xf numFmtId="9" fontId="8" fillId="13" borderId="6" xfId="18" applyFont="1" applyFill="1" applyBorder="1" applyAlignment="1">
      <alignment horizontal="center" vertical="center"/>
    </xf>
    <xf numFmtId="10" fontId="8" fillId="13" borderId="6" xfId="18" applyNumberFormat="1" applyFont="1" applyFill="1" applyBorder="1" applyAlignment="1">
      <alignment horizontal="center" vertical="center"/>
    </xf>
    <xf numFmtId="10" fontId="13" fillId="13" borderId="6" xfId="18" applyNumberFormat="1" applyFont="1" applyFill="1" applyBorder="1" applyAlignment="1">
      <alignment horizontal="center" vertical="center"/>
    </xf>
    <xf numFmtId="10" fontId="8" fillId="13" borderId="6" xfId="4" applyNumberFormat="1" applyFont="1" applyFill="1" applyBorder="1" applyAlignment="1">
      <alignment horizontal="center" vertical="center"/>
    </xf>
    <xf numFmtId="10" fontId="42" fillId="13" borderId="6" xfId="18" applyNumberFormat="1" applyFont="1" applyFill="1" applyBorder="1" applyAlignment="1">
      <alignment horizontal="center" vertical="center"/>
    </xf>
    <xf numFmtId="0" fontId="46" fillId="3" borderId="19" xfId="0" applyFont="1" applyFill="1" applyBorder="1" applyAlignment="1">
      <alignment horizontal="center" vertical="center" wrapText="1"/>
    </xf>
    <xf numFmtId="2" fontId="46" fillId="3" borderId="6" xfId="0" applyNumberFormat="1" applyFont="1" applyFill="1" applyBorder="1" applyAlignment="1">
      <alignment horizontal="center" vertical="center"/>
    </xf>
    <xf numFmtId="0" fontId="46" fillId="0" borderId="19" xfId="0" applyFont="1" applyBorder="1" applyAlignment="1">
      <alignment horizontal="center" vertical="center" wrapText="1"/>
    </xf>
    <xf numFmtId="2" fontId="47" fillId="0" borderId="6" xfId="0" applyNumberFormat="1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 wrapText="1"/>
    </xf>
    <xf numFmtId="2" fontId="46" fillId="0" borderId="6" xfId="0" applyNumberFormat="1" applyFont="1" applyBorder="1" applyAlignment="1">
      <alignment horizontal="center" vertical="center"/>
    </xf>
    <xf numFmtId="2" fontId="51" fillId="3" borderId="6" xfId="0" applyNumberFormat="1" applyFont="1" applyFill="1" applyBorder="1" applyAlignment="1">
      <alignment horizontal="center" vertical="center"/>
    </xf>
    <xf numFmtId="2" fontId="50" fillId="3" borderId="6" xfId="0" applyNumberFormat="1" applyFont="1" applyFill="1" applyBorder="1" applyAlignment="1">
      <alignment horizontal="center" vertical="center"/>
    </xf>
    <xf numFmtId="0" fontId="50" fillId="0" borderId="4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44" fontId="31" fillId="3" borderId="13" xfId="16" applyFont="1" applyFill="1" applyBorder="1" applyAlignment="1" applyProtection="1">
      <alignment vertical="center"/>
    </xf>
    <xf numFmtId="44" fontId="10" fillId="3" borderId="13" xfId="16" applyFont="1" applyFill="1" applyBorder="1" applyAlignment="1" applyProtection="1">
      <alignment vertical="center"/>
    </xf>
    <xf numFmtId="0" fontId="7" fillId="3" borderId="31" xfId="0" applyFont="1" applyFill="1" applyBorder="1" applyAlignment="1">
      <alignment horizontal="right"/>
    </xf>
    <xf numFmtId="0" fontId="9" fillId="3" borderId="1" xfId="0" applyFont="1" applyFill="1" applyBorder="1" applyAlignment="1"/>
    <xf numFmtId="0" fontId="9" fillId="3" borderId="35" xfId="0" applyFont="1" applyFill="1" applyBorder="1" applyAlignment="1"/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8" fillId="7" borderId="6" xfId="2" applyFont="1" applyFill="1" applyBorder="1" applyAlignment="1" applyProtection="1">
      <alignment horizontal="center" vertical="center"/>
    </xf>
    <xf numFmtId="0" fontId="18" fillId="7" borderId="13" xfId="2" applyFont="1" applyFill="1" applyBorder="1" applyAlignment="1" applyProtection="1">
      <alignment horizontal="center" vertical="center"/>
    </xf>
    <xf numFmtId="0" fontId="18" fillId="8" borderId="14" xfId="2" applyFont="1" applyFill="1" applyBorder="1" applyAlignment="1" applyProtection="1">
      <alignment horizontal="right"/>
    </xf>
    <xf numFmtId="0" fontId="18" fillId="8" borderId="6" xfId="2" applyFont="1" applyFill="1" applyBorder="1" applyAlignment="1" applyProtection="1">
      <alignment horizontal="right"/>
    </xf>
    <xf numFmtId="0" fontId="19" fillId="5" borderId="30" xfId="2" applyFont="1" applyFill="1" applyBorder="1" applyAlignment="1" applyProtection="1">
      <alignment horizontal="right"/>
    </xf>
    <xf numFmtId="0" fontId="19" fillId="5" borderId="21" xfId="2" applyFont="1" applyFill="1" applyBorder="1" applyAlignment="1" applyProtection="1">
      <alignment horizontal="right"/>
    </xf>
    <xf numFmtId="0" fontId="19" fillId="5" borderId="18" xfId="2" applyFont="1" applyFill="1" applyBorder="1" applyAlignment="1" applyProtection="1">
      <alignment horizontal="right"/>
    </xf>
    <xf numFmtId="0" fontId="18" fillId="4" borderId="6" xfId="2" applyFont="1" applyFill="1" applyBorder="1" applyAlignment="1" applyProtection="1">
      <alignment horizontal="center" vertical="center"/>
    </xf>
    <xf numFmtId="0" fontId="18" fillId="4" borderId="13" xfId="2" applyFont="1" applyFill="1" applyBorder="1" applyAlignment="1" applyProtection="1">
      <alignment horizontal="center" vertical="center"/>
    </xf>
    <xf numFmtId="0" fontId="11" fillId="0" borderId="3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18" fillId="8" borderId="31" xfId="2" applyFont="1" applyFill="1" applyBorder="1" applyAlignment="1" applyProtection="1">
      <alignment horizontal="right"/>
    </xf>
    <xf numFmtId="0" fontId="18" fillId="8" borderId="1" xfId="2" applyFont="1" applyFill="1" applyBorder="1" applyAlignment="1" applyProtection="1">
      <alignment horizontal="right"/>
    </xf>
    <xf numFmtId="0" fontId="18" fillId="8" borderId="20" xfId="2" applyFont="1" applyFill="1" applyBorder="1" applyAlignment="1" applyProtection="1">
      <alignment horizontal="right"/>
    </xf>
    <xf numFmtId="0" fontId="18" fillId="7" borderId="17" xfId="2" applyFont="1" applyFill="1" applyBorder="1" applyAlignment="1" applyProtection="1">
      <alignment horizontal="center" vertical="center"/>
    </xf>
    <xf numFmtId="0" fontId="18" fillId="7" borderId="21" xfId="2" applyFont="1" applyFill="1" applyBorder="1" applyAlignment="1" applyProtection="1">
      <alignment horizontal="center" vertical="center"/>
    </xf>
    <xf numFmtId="0" fontId="18" fillId="7" borderId="11" xfId="2" applyFont="1" applyFill="1" applyBorder="1" applyAlignment="1" applyProtection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3" borderId="31" xfId="2" applyFont="1" applyFill="1" applyBorder="1" applyAlignment="1" applyProtection="1">
      <alignment horizontal="right"/>
    </xf>
    <xf numFmtId="0" fontId="18" fillId="3" borderId="1" xfId="2" applyFont="1" applyFill="1" applyBorder="1" applyAlignment="1" applyProtection="1">
      <alignment horizontal="right"/>
    </xf>
    <xf numFmtId="0" fontId="18" fillId="3" borderId="20" xfId="2" applyFont="1" applyFill="1" applyBorder="1" applyAlignment="1" applyProtection="1">
      <alignment horizontal="right"/>
    </xf>
    <xf numFmtId="0" fontId="18" fillId="3" borderId="30" xfId="2" applyFont="1" applyFill="1" applyBorder="1" applyAlignment="1" applyProtection="1">
      <alignment horizontal="right"/>
    </xf>
    <xf numFmtId="0" fontId="18" fillId="3" borderId="21" xfId="2" applyFont="1" applyFill="1" applyBorder="1" applyAlignment="1" applyProtection="1">
      <alignment horizontal="right"/>
    </xf>
    <xf numFmtId="0" fontId="18" fillId="3" borderId="18" xfId="2" applyFont="1" applyFill="1" applyBorder="1" applyAlignment="1" applyProtection="1">
      <alignment horizontal="right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left" vertical="distributed"/>
    </xf>
    <xf numFmtId="0" fontId="10" fillId="3" borderId="32" xfId="0" applyFont="1" applyFill="1" applyBorder="1"/>
    <xf numFmtId="0" fontId="10" fillId="3" borderId="44" xfId="0" applyFont="1" applyFill="1" applyBorder="1"/>
    <xf numFmtId="0" fontId="12" fillId="3" borderId="30" xfId="0" applyFont="1" applyFill="1" applyBorder="1" applyAlignment="1">
      <alignment horizontal="left" vertical="distributed" wrapText="1"/>
    </xf>
    <xf numFmtId="0" fontId="10" fillId="3" borderId="21" xfId="0" applyFont="1" applyFill="1" applyBorder="1"/>
    <xf numFmtId="0" fontId="10" fillId="3" borderId="18" xfId="0" applyFont="1" applyFill="1" applyBorder="1"/>
    <xf numFmtId="0" fontId="12" fillId="0" borderId="3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distributed"/>
    </xf>
    <xf numFmtId="0" fontId="10" fillId="0" borderId="11" xfId="0" applyFont="1" applyBorder="1"/>
    <xf numFmtId="10" fontId="12" fillId="0" borderId="17" xfId="0" applyNumberFormat="1" applyFont="1" applyFill="1" applyBorder="1" applyAlignment="1">
      <alignment horizontal="left" vertical="distributed"/>
    </xf>
    <xf numFmtId="10" fontId="12" fillId="0" borderId="11" xfId="0" applyNumberFormat="1" applyFont="1" applyFill="1" applyBorder="1" applyAlignment="1">
      <alignment horizontal="left" vertical="distributed"/>
    </xf>
    <xf numFmtId="0" fontId="28" fillId="4" borderId="36" xfId="0" applyFont="1" applyFill="1" applyBorder="1" applyAlignment="1">
      <alignment horizontal="center" vertical="distributed"/>
    </xf>
    <xf numFmtId="0" fontId="28" fillId="4" borderId="37" xfId="0" applyFont="1" applyFill="1" applyBorder="1" applyAlignment="1">
      <alignment horizontal="center" vertical="distributed"/>
    </xf>
    <xf numFmtId="0" fontId="28" fillId="4" borderId="38" xfId="0" applyFont="1" applyFill="1" applyBorder="1" applyAlignment="1">
      <alignment horizontal="center" vertical="distributed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5" fillId="7" borderId="17" xfId="0" applyFont="1" applyFill="1" applyBorder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 wrapText="1"/>
    </xf>
    <xf numFmtId="0" fontId="45" fillId="7" borderId="11" xfId="0" applyFont="1" applyFill="1" applyBorder="1" applyAlignment="1">
      <alignment horizontal="center" vertical="center" wrapText="1"/>
    </xf>
    <xf numFmtId="0" fontId="45" fillId="4" borderId="17" xfId="0" applyFont="1" applyFill="1" applyBorder="1" applyAlignment="1">
      <alignment horizontal="center" vertical="center" wrapText="1"/>
    </xf>
    <xf numFmtId="0" fontId="45" fillId="4" borderId="21" xfId="0" applyFont="1" applyFill="1" applyBorder="1" applyAlignment="1">
      <alignment horizontal="center" vertical="center" wrapText="1"/>
    </xf>
    <xf numFmtId="0" fontId="45" fillId="4" borderId="1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right" indent="1"/>
    </xf>
    <xf numFmtId="0" fontId="47" fillId="0" borderId="1" xfId="0" applyFont="1" applyBorder="1" applyAlignment="1">
      <alignment horizontal="right" indent="1"/>
    </xf>
    <xf numFmtId="0" fontId="47" fillId="0" borderId="35" xfId="0" applyFont="1" applyBorder="1" applyAlignment="1">
      <alignment horizontal="right" indent="1"/>
    </xf>
    <xf numFmtId="0" fontId="47" fillId="0" borderId="15" xfId="0" applyFont="1" applyBorder="1" applyAlignment="1">
      <alignment horizontal="right" indent="1"/>
    </xf>
    <xf numFmtId="0" fontId="47" fillId="0" borderId="0" xfId="0" applyFont="1" applyBorder="1" applyAlignment="1">
      <alignment horizontal="right" indent="1"/>
    </xf>
    <xf numFmtId="0" fontId="47" fillId="0" borderId="16" xfId="0" applyFont="1" applyBorder="1" applyAlignment="1">
      <alignment horizontal="right" indent="1"/>
    </xf>
    <xf numFmtId="0" fontId="10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45" fillId="7" borderId="45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4" borderId="6" xfId="0" applyFont="1" applyFill="1" applyBorder="1" applyAlignment="1">
      <alignment horizontal="center" vertical="center"/>
    </xf>
    <xf numFmtId="0" fontId="45" fillId="5" borderId="17" xfId="0" applyFont="1" applyFill="1" applyBorder="1" applyAlignment="1">
      <alignment horizontal="center" vertical="center"/>
    </xf>
    <xf numFmtId="0" fontId="45" fillId="5" borderId="11" xfId="0" applyFont="1" applyFill="1" applyBorder="1" applyAlignment="1">
      <alignment horizontal="center" vertical="center"/>
    </xf>
    <xf numFmtId="0" fontId="44" fillId="6" borderId="30" xfId="3" applyFont="1" applyFill="1" applyBorder="1" applyAlignment="1">
      <alignment horizontal="center" vertical="center"/>
    </xf>
    <xf numFmtId="0" fontId="48" fillId="6" borderId="21" xfId="3" applyFont="1" applyFill="1" applyBorder="1" applyAlignment="1">
      <alignment horizontal="center" vertical="center"/>
    </xf>
    <xf numFmtId="0" fontId="48" fillId="6" borderId="11" xfId="3" applyFont="1" applyFill="1" applyBorder="1" applyAlignment="1">
      <alignment horizontal="center" vertical="center"/>
    </xf>
    <xf numFmtId="0" fontId="45" fillId="7" borderId="35" xfId="0" applyFont="1" applyFill="1" applyBorder="1" applyAlignment="1">
      <alignment horizontal="center" vertical="center" wrapText="1"/>
    </xf>
    <xf numFmtId="0" fontId="13" fillId="9" borderId="15" xfId="17" applyFont="1" applyFill="1" applyBorder="1" applyAlignment="1">
      <alignment horizontal="center" vertical="center"/>
    </xf>
    <xf numFmtId="0" fontId="13" fillId="9" borderId="0" xfId="17" applyFont="1" applyFill="1" applyBorder="1" applyAlignment="1">
      <alignment horizontal="center" vertical="center"/>
    </xf>
    <xf numFmtId="0" fontId="13" fillId="9" borderId="16" xfId="17" applyFont="1" applyFill="1" applyBorder="1" applyAlignment="1">
      <alignment horizontal="center" vertical="center"/>
    </xf>
    <xf numFmtId="0" fontId="8" fillId="11" borderId="15" xfId="17" applyFont="1" applyFill="1" applyBorder="1" applyAlignment="1">
      <alignment horizontal="center" vertical="center" wrapText="1"/>
    </xf>
    <xf numFmtId="0" fontId="8" fillId="11" borderId="0" xfId="17" applyFont="1" applyFill="1" applyBorder="1" applyAlignment="1">
      <alignment horizontal="center" vertical="center" wrapText="1"/>
    </xf>
    <xf numFmtId="0" fontId="8" fillId="11" borderId="16" xfId="17" applyFont="1" applyFill="1" applyBorder="1" applyAlignment="1">
      <alignment horizontal="center" vertical="center" wrapText="1"/>
    </xf>
    <xf numFmtId="0" fontId="2" fillId="3" borderId="0" xfId="9" applyFont="1" applyFill="1" applyBorder="1" applyAlignment="1">
      <alignment horizontal="right" vertical="top"/>
    </xf>
    <xf numFmtId="0" fontId="6" fillId="3" borderId="0" xfId="9" applyFill="1" applyBorder="1" applyAlignment="1">
      <alignment horizontal="right" vertical="top"/>
    </xf>
    <xf numFmtId="0" fontId="6" fillId="3" borderId="16" xfId="9" applyFill="1" applyBorder="1" applyAlignment="1">
      <alignment horizontal="right" vertical="top"/>
    </xf>
    <xf numFmtId="10" fontId="13" fillId="11" borderId="6" xfId="18" applyNumberFormat="1" applyFont="1" applyFill="1" applyBorder="1" applyAlignment="1">
      <alignment horizontal="center" vertical="center"/>
    </xf>
    <xf numFmtId="10" fontId="13" fillId="13" borderId="6" xfId="18" applyNumberFormat="1" applyFont="1" applyFill="1" applyBorder="1" applyAlignment="1">
      <alignment horizontal="center" vertical="center"/>
    </xf>
    <xf numFmtId="10" fontId="8" fillId="11" borderId="6" xfId="18" applyNumberFormat="1" applyFont="1" applyFill="1" applyBorder="1" applyAlignment="1">
      <alignment horizontal="center" vertical="center"/>
    </xf>
    <xf numFmtId="10" fontId="8" fillId="0" borderId="6" xfId="18" applyNumberFormat="1" applyFont="1" applyBorder="1" applyAlignment="1">
      <alignment horizontal="center" vertical="center"/>
    </xf>
    <xf numFmtId="0" fontId="8" fillId="0" borderId="6" xfId="17" applyFont="1" applyBorder="1" applyAlignment="1">
      <alignment horizontal="right" vertical="center"/>
    </xf>
    <xf numFmtId="10" fontId="42" fillId="0" borderId="6" xfId="18" applyNumberFormat="1" applyFont="1" applyBorder="1" applyAlignment="1">
      <alignment horizontal="center" vertical="center"/>
    </xf>
    <xf numFmtId="166" fontId="13" fillId="0" borderId="6" xfId="18" applyNumberFormat="1" applyFont="1" applyBorder="1" applyAlignment="1">
      <alignment horizontal="center" vertical="center"/>
    </xf>
    <xf numFmtId="10" fontId="8" fillId="0" borderId="6" xfId="4" applyNumberFormat="1" applyFont="1" applyBorder="1" applyAlignment="1">
      <alignment horizontal="center" vertical="center"/>
    </xf>
    <xf numFmtId="0" fontId="8" fillId="0" borderId="6" xfId="17" applyFont="1" applyBorder="1" applyAlignment="1">
      <alignment horizontal="left" vertical="center"/>
    </xf>
    <xf numFmtId="0" fontId="13" fillId="0" borderId="6" xfId="17" applyFont="1" applyBorder="1" applyAlignment="1">
      <alignment horizontal="center" vertical="center"/>
    </xf>
    <xf numFmtId="0" fontId="41" fillId="9" borderId="6" xfId="17" applyFont="1" applyFill="1" applyBorder="1" applyAlignment="1">
      <alignment horizontal="center" vertical="center"/>
    </xf>
    <xf numFmtId="0" fontId="13" fillId="9" borderId="6" xfId="17" applyFont="1" applyFill="1" applyBorder="1" applyAlignment="1">
      <alignment horizontal="center" vertical="center"/>
    </xf>
    <xf numFmtId="10" fontId="13" fillId="0" borderId="6" xfId="18" applyNumberFormat="1" applyFont="1" applyBorder="1" applyAlignment="1">
      <alignment horizontal="center" vertical="center"/>
    </xf>
    <xf numFmtId="0" fontId="1" fillId="3" borderId="15" xfId="9" applyFont="1" applyFill="1" applyBorder="1" applyAlignment="1">
      <alignment horizontal="center" vertical="center" wrapText="1"/>
    </xf>
    <xf numFmtId="0" fontId="6" fillId="3" borderId="0" xfId="9" applyFill="1" applyBorder="1" applyAlignment="1">
      <alignment horizontal="center" vertical="center"/>
    </xf>
    <xf numFmtId="0" fontId="6" fillId="3" borderId="16" xfId="9" applyFill="1" applyBorder="1" applyAlignment="1">
      <alignment horizontal="center" vertical="center"/>
    </xf>
    <xf numFmtId="0" fontId="6" fillId="3" borderId="15" xfId="9" applyFill="1" applyBorder="1" applyAlignment="1">
      <alignment horizontal="center" vertical="center"/>
    </xf>
    <xf numFmtId="0" fontId="6" fillId="3" borderId="23" xfId="9" applyFill="1" applyBorder="1" applyAlignment="1">
      <alignment horizontal="center" vertical="center"/>
    </xf>
    <xf numFmtId="0" fontId="6" fillId="3" borderId="24" xfId="9" applyFill="1" applyBorder="1" applyAlignment="1">
      <alignment horizontal="center" vertical="center"/>
    </xf>
    <xf numFmtId="0" fontId="6" fillId="3" borderId="28" xfId="9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12" fillId="0" borderId="15" xfId="9" applyFont="1" applyBorder="1" applyAlignment="1">
      <alignment horizontal="center"/>
    </xf>
    <xf numFmtId="0" fontId="12" fillId="0" borderId="0" xfId="9" applyFont="1" applyBorder="1" applyAlignment="1">
      <alignment horizontal="center"/>
    </xf>
    <xf numFmtId="0" fontId="12" fillId="0" borderId="16" xfId="9" applyFont="1" applyBorder="1" applyAlignment="1">
      <alignment horizontal="center"/>
    </xf>
    <xf numFmtId="0" fontId="33" fillId="9" borderId="15" xfId="17" applyFont="1" applyFill="1" applyBorder="1" applyAlignment="1">
      <alignment horizontal="center" vertical="center" wrapText="1"/>
    </xf>
    <xf numFmtId="0" fontId="33" fillId="9" borderId="0" xfId="17" applyFont="1" applyFill="1" applyBorder="1" applyAlignment="1">
      <alignment horizontal="center" vertical="center" wrapText="1"/>
    </xf>
    <xf numFmtId="0" fontId="33" fillId="9" borderId="16" xfId="17" applyFont="1" applyFill="1" applyBorder="1" applyAlignment="1">
      <alignment horizontal="center" vertical="center" wrapText="1"/>
    </xf>
    <xf numFmtId="0" fontId="38" fillId="10" borderId="6" xfId="17" applyFont="1" applyFill="1" applyBorder="1" applyAlignment="1">
      <alignment horizontal="center" vertical="center" wrapText="1"/>
    </xf>
    <xf numFmtId="9" fontId="8" fillId="0" borderId="6" xfId="18" applyFont="1" applyBorder="1" applyAlignment="1">
      <alignment horizontal="center" vertical="center"/>
    </xf>
    <xf numFmtId="10" fontId="8" fillId="0" borderId="6" xfId="17" applyNumberFormat="1" applyFont="1" applyBorder="1" applyAlignment="1">
      <alignment horizontal="center" vertical="center"/>
    </xf>
    <xf numFmtId="0" fontId="12" fillId="0" borderId="31" xfId="6" applyFont="1" applyBorder="1" applyAlignment="1">
      <alignment horizontal="center" vertical="center"/>
    </xf>
    <xf numFmtId="0" fontId="12" fillId="0" borderId="29" xfId="6" applyFont="1" applyBorder="1" applyAlignment="1">
      <alignment horizontal="center" vertical="center"/>
    </xf>
    <xf numFmtId="0" fontId="12" fillId="0" borderId="2" xfId="6" applyFont="1" applyBorder="1" applyAlignment="1">
      <alignment horizontal="left" vertical="center"/>
    </xf>
    <xf numFmtId="0" fontId="12" fillId="0" borderId="19" xfId="6" applyFont="1" applyBorder="1" applyAlignment="1">
      <alignment horizontal="left" vertical="center"/>
    </xf>
    <xf numFmtId="44" fontId="10" fillId="0" borderId="27" xfId="16" applyFont="1" applyBorder="1" applyAlignment="1">
      <alignment horizontal="center"/>
    </xf>
    <xf numFmtId="44" fontId="10" fillId="0" borderId="3" xfId="16" applyFont="1" applyBorder="1" applyAlignment="1">
      <alignment horizontal="center"/>
    </xf>
    <xf numFmtId="0" fontId="6" fillId="2" borderId="0" xfId="6" applyFill="1" applyBorder="1" applyAlignment="1">
      <alignment horizontal="center"/>
    </xf>
    <xf numFmtId="0" fontId="1" fillId="2" borderId="15" xfId="6" applyFont="1" applyFill="1" applyBorder="1" applyAlignment="1">
      <alignment horizontal="center" vertical="center" wrapText="1"/>
    </xf>
    <xf numFmtId="0" fontId="6" fillId="2" borderId="0" xfId="6" applyFont="1" applyFill="1" applyBorder="1" applyAlignment="1">
      <alignment horizontal="center" vertical="center"/>
    </xf>
    <xf numFmtId="0" fontId="6" fillId="2" borderId="16" xfId="6" applyFont="1" applyFill="1" applyBorder="1" applyAlignment="1">
      <alignment horizontal="center" vertical="center"/>
    </xf>
    <xf numFmtId="0" fontId="6" fillId="2" borderId="15" xfId="6" applyFont="1" applyFill="1" applyBorder="1" applyAlignment="1">
      <alignment horizontal="center" vertical="center"/>
    </xf>
    <xf numFmtId="0" fontId="6" fillId="2" borderId="23" xfId="6" applyFont="1" applyFill="1" applyBorder="1" applyAlignment="1">
      <alignment horizontal="center" vertical="center"/>
    </xf>
    <xf numFmtId="0" fontId="6" fillId="2" borderId="24" xfId="6" applyFont="1" applyFill="1" applyBorder="1" applyAlignment="1">
      <alignment horizontal="center" vertical="center"/>
    </xf>
    <xf numFmtId="0" fontId="6" fillId="2" borderId="28" xfId="6" applyFont="1" applyFill="1" applyBorder="1" applyAlignment="1">
      <alignment horizontal="center" vertical="center"/>
    </xf>
    <xf numFmtId="44" fontId="10" fillId="0" borderId="26" xfId="16" applyFont="1" applyBorder="1" applyAlignment="1">
      <alignment horizontal="center"/>
    </xf>
    <xf numFmtId="0" fontId="32" fillId="0" borderId="43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3" borderId="15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8" xfId="0" applyFont="1" applyFill="1" applyBorder="1" applyAlignment="1">
      <alignment horizontal="center" vertical="center"/>
    </xf>
    <xf numFmtId="0" fontId="35" fillId="0" borderId="21" xfId="6" applyFont="1" applyBorder="1" applyAlignment="1">
      <alignment horizontal="center" vertical="center"/>
    </xf>
    <xf numFmtId="0" fontId="35" fillId="0" borderId="11" xfId="6" applyFont="1" applyBorder="1" applyAlignment="1">
      <alignment horizontal="center" vertical="center"/>
    </xf>
    <xf numFmtId="0" fontId="12" fillId="0" borderId="33" xfId="6" applyFont="1" applyBorder="1" applyAlignment="1">
      <alignment horizontal="center" vertical="center"/>
    </xf>
    <xf numFmtId="0" fontId="36" fillId="0" borderId="12" xfId="6" applyFont="1" applyBorder="1" applyAlignment="1">
      <alignment vertical="center"/>
    </xf>
    <xf numFmtId="0" fontId="35" fillId="0" borderId="30" xfId="6" applyFont="1" applyBorder="1" applyAlignment="1">
      <alignment horizontal="center" vertical="center"/>
    </xf>
  </cellXfs>
  <cellStyles count="30">
    <cellStyle name="Moeda" xfId="16" builtinId="4"/>
    <cellStyle name="Moeda 2" xfId="29" xr:uid="{9D7E2117-1AD6-48E3-9937-5A2E4BDB1FBF}"/>
    <cellStyle name="Moeda 3" xfId="23" xr:uid="{BBA3FEE4-C292-4E96-B069-37E3036B42B3}"/>
    <cellStyle name="Normal" xfId="0" builtinId="0"/>
    <cellStyle name="Normal 10" xfId="17" xr:uid="{8E811628-1D0D-486B-B136-4449F47462D0}"/>
    <cellStyle name="Normal 10 3" xfId="1" xr:uid="{00000000-0005-0000-0000-000002000000}"/>
    <cellStyle name="Normal 2" xfId="6" xr:uid="{00000000-0005-0000-0000-000003000000}"/>
    <cellStyle name="Normal 2 2" xfId="12" xr:uid="{00000000-0005-0000-0000-000004000000}"/>
    <cellStyle name="Normal 2 2 2" xfId="25" xr:uid="{59041EBF-990E-4E5F-A520-D4EC956FCEEA}"/>
    <cellStyle name="Normal 2 3" xfId="19" xr:uid="{A8866E69-F619-4F41-A2E1-3AD28BFC256A}"/>
    <cellStyle name="Normal 3" xfId="9" xr:uid="{00000000-0005-0000-0000-000005000000}"/>
    <cellStyle name="Normal 3 2" xfId="10" xr:uid="{00000000-0005-0000-0000-000006000000}"/>
    <cellStyle name="Normal 3 2 2" xfId="27" xr:uid="{8C7BD712-2690-4856-BE60-D030322B426D}"/>
    <cellStyle name="Normal 3 3" xfId="13" xr:uid="{00000000-0005-0000-0000-000007000000}"/>
    <cellStyle name="Normal 3 4" xfId="21" xr:uid="{3AC462BC-E77D-4EF2-9C73-2C5DF68A2FBB}"/>
    <cellStyle name="Normal 4" xfId="24" xr:uid="{3C8BD0F1-BC41-4EEF-BE54-C837E3D05B63}"/>
    <cellStyle name="Normal_ORÇAMENTO-HAB" xfId="2" xr:uid="{00000000-0005-0000-0000-000008000000}"/>
    <cellStyle name="Normal_R505N" xfId="3" xr:uid="{00000000-0005-0000-0000-000009000000}"/>
    <cellStyle name="Porcentagem" xfId="4" builtinId="5"/>
    <cellStyle name="Porcentagem 2" xfId="8" xr:uid="{00000000-0005-0000-0000-00000B000000}"/>
    <cellStyle name="Porcentagem 2 2" xfId="18" xr:uid="{8B240BAA-CA94-4371-B519-946794910A91}"/>
    <cellStyle name="Porcentagem 2 2 2" xfId="5" xr:uid="{00000000-0005-0000-0000-00000C000000}"/>
    <cellStyle name="Separador de milhares 3" xfId="15" xr:uid="{00000000-0005-0000-0000-00000D000000}"/>
    <cellStyle name="Vírgula 2" xfId="7" xr:uid="{00000000-0005-0000-0000-00000E000000}"/>
    <cellStyle name="Vírgula 2 2" xfId="11" xr:uid="{00000000-0005-0000-0000-00000F000000}"/>
    <cellStyle name="Vírgula 2 2 2" xfId="26" xr:uid="{F120ECE7-7E40-4A19-87BD-364EFA8C0849}"/>
    <cellStyle name="Vírgula 2 3" xfId="14" xr:uid="{00000000-0005-0000-0000-000010000000}"/>
    <cellStyle name="Vírgula 2 4" xfId="20" xr:uid="{CF9C5106-49C6-443A-992E-647CD7142C4B}"/>
    <cellStyle name="Vírgula 3" xfId="28" xr:uid="{9A7FDBE2-806B-4F59-89B5-6653C98DD44E}"/>
    <cellStyle name="Vírgula 4" xfId="22" xr:uid="{01E0959D-205D-406A-8AE6-8F1EF6C16B1F}"/>
  </cellStyles>
  <dxfs count="9">
    <dxf>
      <font>
        <b val="0"/>
        <i val="0"/>
        <condense val="0"/>
        <extend val="0"/>
      </font>
      <fill>
        <patternFill patternType="none">
          <bgColor indexed="65"/>
        </patternFill>
      </fill>
      <border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/>
        <condense val="0"/>
        <extend val="0"/>
      </font>
      <fill>
        <patternFill patternType="none">
          <bgColor indexed="65"/>
        </patternFill>
      </fill>
      <border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condense val="0"/>
        <extend val="0"/>
      </font>
      <fill>
        <patternFill patternType="none">
          <bgColor indexed="65"/>
        </patternFill>
      </fill>
      <border>
        <left/>
        <right/>
        <top style="hair">
          <color indexed="64"/>
        </top>
        <bottom style="hair">
          <color indexed="64"/>
        </bottom>
      </border>
    </dxf>
    <dxf>
      <font>
        <b/>
        <i/>
        <condense val="0"/>
        <extend val="0"/>
      </font>
      <fill>
        <patternFill patternType="none">
          <bgColor indexed="65"/>
        </patternFill>
      </fill>
      <border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condense val="0"/>
        <extend val="0"/>
      </font>
      <fill>
        <patternFill patternType="none">
          <bgColor indexed="65"/>
        </patternFill>
      </fill>
      <border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/>
        <condense val="0"/>
        <extend val="0"/>
      </font>
      <fill>
        <patternFill patternType="none">
          <bgColor indexed="65"/>
        </patternFill>
      </fill>
      <border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hair">
          <color indexed="64"/>
        </left>
        <right/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</xdr:row>
          <xdr:rowOff>104775</xdr:rowOff>
        </xdr:from>
        <xdr:to>
          <xdr:col>3</xdr:col>
          <xdr:colOff>47625</xdr:colOff>
          <xdr:row>2</xdr:row>
          <xdr:rowOff>180975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66675</xdr:rowOff>
        </xdr:from>
        <xdr:to>
          <xdr:col>2</xdr:col>
          <xdr:colOff>800100</xdr:colOff>
          <xdr:row>0</xdr:row>
          <xdr:rowOff>1133475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126626</xdr:colOff>
      <xdr:row>50</xdr:row>
      <xdr:rowOff>310403</xdr:rowOff>
    </xdr:from>
    <xdr:ext cx="2838277" cy="62344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1744" y="22587697"/>
          <a:ext cx="2838277" cy="6234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Rhenys da SIlva Cambraia</a:t>
          </a: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Prefeito Municipal</a:t>
          </a:r>
        </a:p>
      </xdr:txBody>
    </xdr:sp>
    <xdr:clientData/>
  </xdr:oneCellAnchor>
  <xdr:oneCellAnchor>
    <xdr:from>
      <xdr:col>2</xdr:col>
      <xdr:colOff>5378319</xdr:colOff>
      <xdr:row>50</xdr:row>
      <xdr:rowOff>286310</xdr:rowOff>
    </xdr:from>
    <xdr:ext cx="3264676" cy="800476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99760" y="23000634"/>
          <a:ext cx="3264676" cy="800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  <a:br>
            <a:rPr lang="pt-BR" sz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Luiz Fernando Oliveira Silva</a:t>
          </a:r>
          <a:br>
            <a:rPr lang="pt-BR" sz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CREA-MG: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249.506/D</a:t>
          </a:r>
        </a:p>
        <a:p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Acessor de Engenharia e Arquitetura Interino</a:t>
          </a:r>
        </a:p>
      </xdr:txBody>
    </xdr:sp>
    <xdr:clientData/>
  </xdr:oneCellAnchor>
  <xdr:oneCellAnchor>
    <xdr:from>
      <xdr:col>2</xdr:col>
      <xdr:colOff>2632902</xdr:colOff>
      <xdr:row>50</xdr:row>
      <xdr:rowOff>313124</xdr:rowOff>
    </xdr:from>
    <xdr:ext cx="2581476" cy="811312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54343" y="22590418"/>
          <a:ext cx="2581476" cy="811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pt-BR" sz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Gustavo Furtado</a:t>
          </a:r>
          <a:r>
            <a:rPr lang="pt-BR" sz="1200" b="1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Mendes</a:t>
          </a:r>
          <a:br>
            <a:rPr lang="pt-BR" sz="1200" b="1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CREA-MG:</a:t>
          </a:r>
          <a:r>
            <a:rPr lang="pt-BR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243.526/D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Administração Direta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</xdr:row>
          <xdr:rowOff>66675</xdr:rowOff>
        </xdr:from>
        <xdr:to>
          <xdr:col>1</xdr:col>
          <xdr:colOff>1009650</xdr:colOff>
          <xdr:row>3</xdr:row>
          <xdr:rowOff>171450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171450</xdr:rowOff>
        </xdr:from>
        <xdr:to>
          <xdr:col>5</xdr:col>
          <xdr:colOff>0</xdr:colOff>
          <xdr:row>2</xdr:row>
          <xdr:rowOff>28575</xdr:rowOff>
        </xdr:to>
        <xdr:sp macro="" textlink="">
          <xdr:nvSpPr>
            <xdr:cNvPr id="3073" name="Imagem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0</xdr:rowOff>
        </xdr:from>
        <xdr:to>
          <xdr:col>2</xdr:col>
          <xdr:colOff>1209675</xdr:colOff>
          <xdr:row>0</xdr:row>
          <xdr:rowOff>1057275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TOS%20SERVIDOR\Cruzeiro%20da%20Fortaleza\Pavimenta&#231;&#227;o%20Estrada%20Jac&#250;%20-%20Cruzeiro%20da%20Fortaleza\Planilha\PO_CFF_REF%2001-2019\PO%2015.05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refersTo="='PO'!$X1" sheetId="2"/>
    </definedNames>
    <sheetDataSet>
      <sheetData sheetId="0">
        <row r="38">
          <cell r="A38">
            <v>43466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8"/>
  <sheetViews>
    <sheetView tabSelected="1" showWhiteSpace="0" view="pageBreakPreview" topLeftCell="A34" zoomScale="85" zoomScaleNormal="85" zoomScaleSheetLayoutView="85" workbookViewId="0">
      <selection activeCell="H50" sqref="H50"/>
    </sheetView>
  </sheetViews>
  <sheetFormatPr defaultRowHeight="12.75" x14ac:dyDescent="0.2"/>
  <cols>
    <col min="1" max="1" width="9.140625" style="3"/>
    <col min="2" max="2" width="8.85546875" style="3" customWidth="1"/>
    <col min="3" max="3" width="18.42578125" style="3" bestFit="1" customWidth="1"/>
    <col min="4" max="4" width="17.140625" style="3" bestFit="1" customWidth="1"/>
    <col min="5" max="5" width="51.28515625" style="3" customWidth="1"/>
    <col min="6" max="6" width="11" style="3" bestFit="1" customWidth="1"/>
    <col min="7" max="7" width="11.5703125" style="5" customWidth="1"/>
    <col min="8" max="8" width="17.5703125" style="5" bestFit="1" customWidth="1"/>
    <col min="9" max="9" width="19.5703125" style="5" customWidth="1"/>
    <col min="10" max="10" width="22" style="5" customWidth="1"/>
    <col min="11" max="11" width="9.140625" style="3"/>
    <col min="12" max="12" width="12.7109375" style="8" bestFit="1" customWidth="1"/>
    <col min="13" max="16384" width="9.140625" style="3"/>
  </cols>
  <sheetData>
    <row r="1" spans="1:19" ht="13.5" thickBot="1" x14ac:dyDescent="0.25"/>
    <row r="2" spans="1:19" s="33" customFormat="1" ht="75.75" customHeight="1" thickBot="1" x14ac:dyDescent="0.25">
      <c r="B2" s="234"/>
      <c r="C2" s="235"/>
      <c r="D2" s="236"/>
      <c r="E2" s="212" t="s">
        <v>31</v>
      </c>
      <c r="F2" s="213"/>
      <c r="G2" s="213"/>
      <c r="H2" s="213"/>
      <c r="I2" s="213"/>
      <c r="J2" s="214"/>
      <c r="K2" s="39"/>
      <c r="L2" s="40"/>
      <c r="M2" s="40"/>
      <c r="N2" s="32"/>
      <c r="O2" s="32"/>
      <c r="P2" s="32"/>
      <c r="Q2" s="32"/>
      <c r="R2" s="32"/>
      <c r="S2" s="32"/>
    </row>
    <row r="3" spans="1:19" s="43" customFormat="1" ht="18.75" thickBot="1" x14ac:dyDescent="0.25">
      <c r="B3" s="237"/>
      <c r="C3" s="238"/>
      <c r="D3" s="239"/>
      <c r="E3" s="231" t="s">
        <v>18</v>
      </c>
      <c r="F3" s="232"/>
      <c r="G3" s="232"/>
      <c r="H3" s="232"/>
      <c r="I3" s="232"/>
      <c r="J3" s="233"/>
      <c r="K3" s="41"/>
      <c r="L3" s="41"/>
      <c r="M3" s="41"/>
      <c r="N3" s="41"/>
      <c r="O3" s="41"/>
      <c r="P3" s="41"/>
      <c r="Q3" s="42"/>
      <c r="R3" s="42"/>
      <c r="S3" s="42"/>
    </row>
    <row r="4" spans="1:19" s="36" customFormat="1" ht="34.5" customHeight="1" x14ac:dyDescent="0.2">
      <c r="A4" s="88"/>
      <c r="B4" s="215" t="s">
        <v>176</v>
      </c>
      <c r="C4" s="216"/>
      <c r="D4" s="216"/>
      <c r="E4" s="216"/>
      <c r="F4" s="216"/>
      <c r="G4" s="216"/>
      <c r="H4" s="217"/>
      <c r="I4" s="44" t="s">
        <v>32</v>
      </c>
      <c r="J4" s="53">
        <f>BDI!E26</f>
        <v>0.29290899640287793</v>
      </c>
      <c r="K4" s="34"/>
      <c r="L4" s="34"/>
      <c r="M4" s="34"/>
      <c r="N4" s="34"/>
      <c r="O4" s="34"/>
      <c r="P4" s="34"/>
      <c r="Q4" s="35"/>
      <c r="R4" s="35"/>
      <c r="S4" s="35"/>
    </row>
    <row r="5" spans="1:19" s="36" customFormat="1" ht="24.95" customHeight="1" x14ac:dyDescent="0.2">
      <c r="A5" s="88"/>
      <c r="B5" s="218" t="s">
        <v>177</v>
      </c>
      <c r="C5" s="219"/>
      <c r="D5" s="219"/>
      <c r="E5" s="219"/>
      <c r="F5" s="219"/>
      <c r="G5" s="219"/>
      <c r="H5" s="220"/>
      <c r="I5" s="45" t="s">
        <v>33</v>
      </c>
      <c r="J5" s="46">
        <v>0.03</v>
      </c>
      <c r="K5" s="37"/>
      <c r="L5" s="37"/>
      <c r="M5" s="37"/>
      <c r="N5" s="37"/>
      <c r="O5" s="37"/>
      <c r="P5" s="37"/>
      <c r="Q5" s="35"/>
      <c r="R5" s="35"/>
      <c r="S5" s="35"/>
    </row>
    <row r="6" spans="1:19" s="36" customFormat="1" ht="48" customHeight="1" x14ac:dyDescent="0.2">
      <c r="A6" s="88"/>
      <c r="B6" s="221" t="s">
        <v>164</v>
      </c>
      <c r="C6" s="222"/>
      <c r="D6" s="222"/>
      <c r="E6" s="222"/>
      <c r="F6" s="222"/>
      <c r="G6" s="222"/>
      <c r="H6" s="223"/>
      <c r="I6" s="227" t="s">
        <v>34</v>
      </c>
      <c r="J6" s="228"/>
      <c r="K6" s="37"/>
      <c r="L6" s="37"/>
      <c r="M6" s="37"/>
      <c r="N6" s="37"/>
      <c r="O6" s="37"/>
      <c r="P6" s="37"/>
      <c r="Q6" s="35"/>
      <c r="R6" s="35"/>
      <c r="S6" s="35"/>
    </row>
    <row r="7" spans="1:19" s="36" customFormat="1" ht="15.75" x14ac:dyDescent="0.2">
      <c r="A7" s="88"/>
      <c r="B7" s="224"/>
      <c r="C7" s="225"/>
      <c r="D7" s="225"/>
      <c r="E7" s="225"/>
      <c r="F7" s="225"/>
      <c r="G7" s="225"/>
      <c r="H7" s="226"/>
      <c r="I7" s="229" t="s">
        <v>119</v>
      </c>
      <c r="J7" s="230"/>
      <c r="K7" s="37"/>
      <c r="L7" s="37"/>
      <c r="M7" s="37"/>
      <c r="N7" s="37"/>
      <c r="O7" s="37"/>
      <c r="P7" s="37"/>
      <c r="Q7" s="35"/>
      <c r="R7" s="35"/>
      <c r="S7" s="35"/>
    </row>
    <row r="8" spans="1:19" s="30" customFormat="1" ht="20.100000000000001" customHeight="1" x14ac:dyDescent="0.2">
      <c r="A8" s="87"/>
      <c r="B8" s="194"/>
      <c r="C8" s="195"/>
      <c r="D8" s="195"/>
      <c r="E8" s="195"/>
      <c r="F8" s="195"/>
      <c r="G8" s="195"/>
      <c r="H8" s="195"/>
      <c r="I8" s="195"/>
      <c r="J8" s="196"/>
    </row>
    <row r="9" spans="1:19" ht="15.75" customHeight="1" x14ac:dyDescent="0.2">
      <c r="B9" s="244" t="s">
        <v>0</v>
      </c>
      <c r="C9" s="247" t="s">
        <v>9</v>
      </c>
      <c r="D9" s="248"/>
      <c r="E9" s="203" t="s">
        <v>1</v>
      </c>
      <c r="F9" s="203" t="s">
        <v>2</v>
      </c>
      <c r="G9" s="203" t="s">
        <v>3</v>
      </c>
      <c r="H9" s="240" t="s">
        <v>4</v>
      </c>
      <c r="I9" s="240"/>
      <c r="J9" s="241"/>
    </row>
    <row r="10" spans="1:19" ht="15" customHeight="1" x14ac:dyDescent="0.2">
      <c r="B10" s="245"/>
      <c r="C10" s="249"/>
      <c r="D10" s="250"/>
      <c r="E10" s="204"/>
      <c r="F10" s="204"/>
      <c r="G10" s="204"/>
      <c r="H10" s="242" t="s">
        <v>38</v>
      </c>
      <c r="I10" s="242" t="s">
        <v>7</v>
      </c>
      <c r="J10" s="31" t="s">
        <v>23</v>
      </c>
    </row>
    <row r="11" spans="1:19" ht="16.5" customHeight="1" x14ac:dyDescent="0.2">
      <c r="B11" s="246"/>
      <c r="C11" s="251"/>
      <c r="D11" s="252"/>
      <c r="E11" s="205"/>
      <c r="F11" s="205"/>
      <c r="G11" s="205"/>
      <c r="H11" s="243"/>
      <c r="I11" s="243"/>
      <c r="J11" s="38">
        <f>J4</f>
        <v>0.29290899640287793</v>
      </c>
    </row>
    <row r="12" spans="1:19" ht="20.100000000000001" customHeight="1" x14ac:dyDescent="0.2">
      <c r="B12" s="57">
        <v>1</v>
      </c>
      <c r="C12" s="185" t="s">
        <v>5</v>
      </c>
      <c r="D12" s="185"/>
      <c r="E12" s="185"/>
      <c r="F12" s="185"/>
      <c r="G12" s="185"/>
      <c r="H12" s="185"/>
      <c r="I12" s="185"/>
      <c r="J12" s="186"/>
    </row>
    <row r="13" spans="1:19" s="2" customFormat="1" ht="135" x14ac:dyDescent="0.2">
      <c r="B13" s="98" t="s">
        <v>6</v>
      </c>
      <c r="C13" s="97" t="s">
        <v>156</v>
      </c>
      <c r="D13" s="49" t="s">
        <v>17</v>
      </c>
      <c r="E13" s="50" t="s">
        <v>160</v>
      </c>
      <c r="F13" s="99" t="s">
        <v>2</v>
      </c>
      <c r="G13" s="100">
        <f>Quantitativo!E6</f>
        <v>1</v>
      </c>
      <c r="H13" s="149"/>
      <c r="I13" s="52">
        <f>ROUND(H13+H13*$J$11,2)</f>
        <v>0</v>
      </c>
      <c r="J13" s="173">
        <f>ROUND(I13*G13,2)</f>
        <v>0</v>
      </c>
      <c r="L13" s="29"/>
    </row>
    <row r="14" spans="1:19" s="2" customFormat="1" ht="45" x14ac:dyDescent="0.2">
      <c r="B14" s="98">
        <v>1.2</v>
      </c>
      <c r="C14" s="49" t="s">
        <v>122</v>
      </c>
      <c r="D14" s="49" t="s">
        <v>17</v>
      </c>
      <c r="E14" s="50" t="s">
        <v>121</v>
      </c>
      <c r="F14" s="99" t="s">
        <v>2</v>
      </c>
      <c r="G14" s="100">
        <f>Quantitativo!E7</f>
        <v>12</v>
      </c>
      <c r="H14" s="149"/>
      <c r="I14" s="52">
        <f t="shared" ref="I14:I15" si="0">ROUND(H14+H14*$J$11,2)</f>
        <v>0</v>
      </c>
      <c r="J14" s="173">
        <f t="shared" ref="J14:J15" si="1">ROUND(I14*G14,2)</f>
        <v>0</v>
      </c>
      <c r="L14" s="29"/>
    </row>
    <row r="15" spans="1:19" s="2" customFormat="1" ht="150" x14ac:dyDescent="0.2">
      <c r="B15" s="98">
        <v>1.3</v>
      </c>
      <c r="C15" s="49" t="s">
        <v>77</v>
      </c>
      <c r="D15" s="49" t="s">
        <v>17</v>
      </c>
      <c r="E15" s="50" t="s">
        <v>76</v>
      </c>
      <c r="F15" s="99" t="s">
        <v>75</v>
      </c>
      <c r="G15" s="100">
        <f>Quantitativo!E8</f>
        <v>2</v>
      </c>
      <c r="H15" s="149"/>
      <c r="I15" s="52">
        <f t="shared" si="0"/>
        <v>0</v>
      </c>
      <c r="J15" s="173">
        <f t="shared" si="1"/>
        <v>0</v>
      </c>
      <c r="L15" s="56"/>
    </row>
    <row r="16" spans="1:19" ht="15.75" x14ac:dyDescent="0.25">
      <c r="B16" s="197" t="s">
        <v>12</v>
      </c>
      <c r="C16" s="198"/>
      <c r="D16" s="198"/>
      <c r="E16" s="198"/>
      <c r="F16" s="198"/>
      <c r="G16" s="198"/>
      <c r="H16" s="198"/>
      <c r="I16" s="199"/>
      <c r="J16" s="83">
        <f>ROUND(SUM(J13:J15),2)</f>
        <v>0</v>
      </c>
      <c r="L16" s="12"/>
    </row>
    <row r="17" spans="2:13" ht="20.100000000000001" customHeight="1" x14ac:dyDescent="0.2">
      <c r="B17" s="57">
        <v>2</v>
      </c>
      <c r="C17" s="200" t="s">
        <v>142</v>
      </c>
      <c r="D17" s="201"/>
      <c r="E17" s="201"/>
      <c r="F17" s="201"/>
      <c r="G17" s="201"/>
      <c r="H17" s="201"/>
      <c r="I17" s="201"/>
      <c r="J17" s="202"/>
      <c r="L17" s="9"/>
    </row>
    <row r="18" spans="2:13" s="2" customFormat="1" ht="91.5" customHeight="1" x14ac:dyDescent="0.25">
      <c r="B18" s="98" t="s">
        <v>13</v>
      </c>
      <c r="C18" s="94" t="s">
        <v>144</v>
      </c>
      <c r="D18" s="94" t="s">
        <v>17</v>
      </c>
      <c r="E18" s="95" t="s">
        <v>143</v>
      </c>
      <c r="F18" s="99" t="s">
        <v>22</v>
      </c>
      <c r="G18" s="101">
        <f>Quantitativo!E10</f>
        <v>2.8800000000000003</v>
      </c>
      <c r="H18" s="150"/>
      <c r="I18" s="52">
        <f>ROUND(H18+H18*$J$11,2)</f>
        <v>0</v>
      </c>
      <c r="J18" s="173">
        <f>ROUND(I18*G18,2)</f>
        <v>0</v>
      </c>
      <c r="K18" s="48"/>
      <c r="L18" s="92"/>
    </row>
    <row r="19" spans="2:13" s="2" customFormat="1" ht="62.25" customHeight="1" x14ac:dyDescent="0.25">
      <c r="B19" s="98">
        <v>2.2000000000000002</v>
      </c>
      <c r="C19" s="94" t="s">
        <v>165</v>
      </c>
      <c r="D19" s="94" t="s">
        <v>17</v>
      </c>
      <c r="E19" s="95" t="s">
        <v>166</v>
      </c>
      <c r="F19" s="99" t="s">
        <v>22</v>
      </c>
      <c r="G19" s="101">
        <f>Quantitativo!E11</f>
        <v>2.8800000000000003</v>
      </c>
      <c r="H19" s="150"/>
      <c r="I19" s="52">
        <f>ROUND(H19+H19*$J$11,2)</f>
        <v>0</v>
      </c>
      <c r="J19" s="173">
        <f>ROUND(I19*G19,2)</f>
        <v>0</v>
      </c>
      <c r="K19" s="48"/>
      <c r="L19" s="92"/>
    </row>
    <row r="20" spans="2:13" s="2" customFormat="1" ht="81.75" customHeight="1" x14ac:dyDescent="0.25">
      <c r="B20" s="98">
        <v>2.2999999999999998</v>
      </c>
      <c r="C20" s="94" t="s">
        <v>168</v>
      </c>
      <c r="D20" s="94" t="s">
        <v>17</v>
      </c>
      <c r="E20" s="95" t="s">
        <v>167</v>
      </c>
      <c r="F20" s="99" t="s">
        <v>22</v>
      </c>
      <c r="G20" s="101">
        <f>Quantitativo!E12</f>
        <v>2.8800000000000003</v>
      </c>
      <c r="H20" s="150"/>
      <c r="I20" s="52">
        <f>ROUND(H20+H20*$J$11,2)</f>
        <v>0</v>
      </c>
      <c r="J20" s="173">
        <f>ROUND(I20*G20,2)</f>
        <v>0</v>
      </c>
      <c r="K20" s="48"/>
      <c r="L20" s="92"/>
    </row>
    <row r="21" spans="2:13" ht="15.75" x14ac:dyDescent="0.25">
      <c r="B21" s="197" t="s">
        <v>12</v>
      </c>
      <c r="C21" s="198"/>
      <c r="D21" s="198"/>
      <c r="E21" s="198"/>
      <c r="F21" s="198"/>
      <c r="G21" s="198"/>
      <c r="H21" s="198"/>
      <c r="I21" s="199"/>
      <c r="J21" s="83">
        <f>ROUND(SUM(J18:J20),2)</f>
        <v>0</v>
      </c>
      <c r="L21" s="12"/>
    </row>
    <row r="22" spans="2:13" ht="20.100000000000001" customHeight="1" x14ac:dyDescent="0.2">
      <c r="B22" s="57">
        <v>3</v>
      </c>
      <c r="C22" s="185" t="s">
        <v>72</v>
      </c>
      <c r="D22" s="185"/>
      <c r="E22" s="185"/>
      <c r="F22" s="185"/>
      <c r="G22" s="185"/>
      <c r="H22" s="185"/>
      <c r="I22" s="185"/>
      <c r="J22" s="186"/>
      <c r="L22" s="9"/>
    </row>
    <row r="23" spans="2:13" ht="20.100000000000001" customHeight="1" x14ac:dyDescent="0.2">
      <c r="B23" s="58" t="s">
        <v>8</v>
      </c>
      <c r="C23" s="192" t="s">
        <v>78</v>
      </c>
      <c r="D23" s="192"/>
      <c r="E23" s="192"/>
      <c r="F23" s="192"/>
      <c r="G23" s="192"/>
      <c r="H23" s="192"/>
      <c r="I23" s="192"/>
      <c r="J23" s="193"/>
      <c r="L23" s="9"/>
    </row>
    <row r="24" spans="2:13" s="2" customFormat="1" ht="76.5" customHeight="1" x14ac:dyDescent="0.2">
      <c r="B24" s="98" t="s">
        <v>79</v>
      </c>
      <c r="C24" s="49" t="s">
        <v>125</v>
      </c>
      <c r="D24" s="49" t="s">
        <v>17</v>
      </c>
      <c r="E24" s="50" t="s">
        <v>123</v>
      </c>
      <c r="F24" s="99" t="s">
        <v>124</v>
      </c>
      <c r="G24" s="101">
        <f>Quantitativo!E15</f>
        <v>5.350524988145116</v>
      </c>
      <c r="H24" s="150"/>
      <c r="I24" s="52">
        <f>ROUND(H24+H24*$J$11,2)</f>
        <v>0</v>
      </c>
      <c r="J24" s="173">
        <f>ROUND(I24*G24,2)</f>
        <v>0</v>
      </c>
      <c r="L24" s="29"/>
    </row>
    <row r="25" spans="2:13" s="2" customFormat="1" ht="41.25" customHeight="1" x14ac:dyDescent="0.2">
      <c r="B25" s="98" t="s">
        <v>80</v>
      </c>
      <c r="C25" s="49" t="s">
        <v>127</v>
      </c>
      <c r="D25" s="49" t="s">
        <v>17</v>
      </c>
      <c r="E25" s="50" t="s">
        <v>126</v>
      </c>
      <c r="F25" s="99" t="s">
        <v>21</v>
      </c>
      <c r="G25" s="101">
        <f>Quantitativo!E16</f>
        <v>237.44</v>
      </c>
      <c r="H25" s="150"/>
      <c r="I25" s="52">
        <f>ROUND(H25+H25*$J$11,2)</f>
        <v>0</v>
      </c>
      <c r="J25" s="173">
        <f>ROUND(I25*G25,2)</f>
        <v>0</v>
      </c>
      <c r="L25" s="29"/>
      <c r="M25" s="92"/>
    </row>
    <row r="26" spans="2:13" s="2" customFormat="1" ht="75" x14ac:dyDescent="0.2">
      <c r="B26" s="98" t="s">
        <v>81</v>
      </c>
      <c r="C26" s="49" t="s">
        <v>129</v>
      </c>
      <c r="D26" s="49" t="s">
        <v>17</v>
      </c>
      <c r="E26" s="50" t="s">
        <v>128</v>
      </c>
      <c r="F26" s="99" t="s">
        <v>22</v>
      </c>
      <c r="G26" s="101">
        <f>Quantitativo!E17</f>
        <v>5.350524988145116</v>
      </c>
      <c r="H26" s="150"/>
      <c r="I26" s="52">
        <f>ROUND(H26+H26*$J$11,2)</f>
        <v>0</v>
      </c>
      <c r="J26" s="173">
        <f>ROUND(I26*G26,2)</f>
        <v>0</v>
      </c>
      <c r="L26" s="29"/>
    </row>
    <row r="27" spans="2:13" s="2" customFormat="1" ht="15.75" x14ac:dyDescent="0.25">
      <c r="B27" s="206" t="s">
        <v>109</v>
      </c>
      <c r="C27" s="207"/>
      <c r="D27" s="207"/>
      <c r="E27" s="207"/>
      <c r="F27" s="207"/>
      <c r="G27" s="207"/>
      <c r="H27" s="207"/>
      <c r="I27" s="208"/>
      <c r="J27" s="47">
        <f>ROUND(SUM(J24:J26),2)</f>
        <v>0</v>
      </c>
      <c r="L27" s="29"/>
    </row>
    <row r="28" spans="2:13" s="2" customFormat="1" ht="15.75" x14ac:dyDescent="0.2">
      <c r="B28" s="58">
        <v>3.2</v>
      </c>
      <c r="C28" s="192" t="s">
        <v>102</v>
      </c>
      <c r="D28" s="192"/>
      <c r="E28" s="192"/>
      <c r="F28" s="192"/>
      <c r="G28" s="192"/>
      <c r="H28" s="192"/>
      <c r="I28" s="192"/>
      <c r="J28" s="193"/>
      <c r="L28" s="29"/>
    </row>
    <row r="29" spans="2:13" s="2" customFormat="1" ht="51" customHeight="1" x14ac:dyDescent="0.2">
      <c r="B29" s="98" t="s">
        <v>82</v>
      </c>
      <c r="C29" s="49" t="s">
        <v>131</v>
      </c>
      <c r="D29" s="49" t="s">
        <v>17</v>
      </c>
      <c r="E29" s="59" t="s">
        <v>130</v>
      </c>
      <c r="F29" s="99" t="s">
        <v>22</v>
      </c>
      <c r="G29" s="101">
        <f>Quantitativo!E19</f>
        <v>7.6945000000000006</v>
      </c>
      <c r="H29" s="150"/>
      <c r="I29" s="52">
        <f>ROUND(H29+H29*$J$11,2)</f>
        <v>0</v>
      </c>
      <c r="J29" s="173">
        <f>ROUND(I29*G29,2)</f>
        <v>0</v>
      </c>
      <c r="L29" s="29"/>
    </row>
    <row r="30" spans="2:13" s="2" customFormat="1" ht="39.75" customHeight="1" x14ac:dyDescent="0.2">
      <c r="B30" s="98" t="s">
        <v>83</v>
      </c>
      <c r="C30" s="49" t="s">
        <v>127</v>
      </c>
      <c r="D30" s="49" t="s">
        <v>17</v>
      </c>
      <c r="E30" s="50" t="s">
        <v>126</v>
      </c>
      <c r="F30" s="99" t="s">
        <v>21</v>
      </c>
      <c r="G30" s="101">
        <f>Quantitativo!E20</f>
        <v>584.87</v>
      </c>
      <c r="H30" s="150"/>
      <c r="I30" s="52">
        <f>ROUND(H30+H30*$J$11,2)</f>
        <v>0</v>
      </c>
      <c r="J30" s="173">
        <f>ROUND(I30*G30,2)</f>
        <v>0</v>
      </c>
      <c r="L30" s="29"/>
    </row>
    <row r="31" spans="2:13" s="2" customFormat="1" ht="75" x14ac:dyDescent="0.2">
      <c r="B31" s="98" t="s">
        <v>84</v>
      </c>
      <c r="C31" s="49" t="s">
        <v>129</v>
      </c>
      <c r="D31" s="49" t="s">
        <v>17</v>
      </c>
      <c r="E31" s="50" t="s">
        <v>128</v>
      </c>
      <c r="F31" s="99" t="s">
        <v>22</v>
      </c>
      <c r="G31" s="101">
        <f>Quantitativo!E21</f>
        <v>7.6945000000000006</v>
      </c>
      <c r="H31" s="150"/>
      <c r="I31" s="52">
        <f>ROUND(H31+H31*$J$11,2)</f>
        <v>0</v>
      </c>
      <c r="J31" s="173">
        <f>ROUND(I31*G31,2)</f>
        <v>0</v>
      </c>
      <c r="L31" s="56"/>
    </row>
    <row r="32" spans="2:13" s="2" customFormat="1" ht="15.75" x14ac:dyDescent="0.25">
      <c r="B32" s="206" t="s">
        <v>109</v>
      </c>
      <c r="C32" s="207"/>
      <c r="D32" s="207"/>
      <c r="E32" s="207"/>
      <c r="F32" s="207"/>
      <c r="G32" s="207"/>
      <c r="H32" s="207"/>
      <c r="I32" s="208"/>
      <c r="J32" s="47">
        <f>ROUND(SUM(J29:J31),2)</f>
        <v>0</v>
      </c>
      <c r="L32" s="29"/>
    </row>
    <row r="33" spans="1:12" s="2" customFormat="1" ht="15.75" x14ac:dyDescent="0.2">
      <c r="B33" s="58">
        <v>3.3</v>
      </c>
      <c r="C33" s="192" t="s">
        <v>86</v>
      </c>
      <c r="D33" s="192"/>
      <c r="E33" s="192"/>
      <c r="F33" s="192"/>
      <c r="G33" s="192"/>
      <c r="H33" s="192"/>
      <c r="I33" s="192"/>
      <c r="J33" s="193"/>
      <c r="L33" s="29"/>
    </row>
    <row r="34" spans="1:12" ht="30" x14ac:dyDescent="0.2">
      <c r="B34" s="98" t="s">
        <v>85</v>
      </c>
      <c r="C34" s="49">
        <v>98557</v>
      </c>
      <c r="D34" s="49" t="s">
        <v>19</v>
      </c>
      <c r="E34" s="50" t="s">
        <v>87</v>
      </c>
      <c r="F34" s="99" t="s">
        <v>20</v>
      </c>
      <c r="G34" s="101">
        <f>Quantitativo!E23</f>
        <v>131.506</v>
      </c>
      <c r="H34" s="150"/>
      <c r="I34" s="52">
        <f>ROUND(H34+H34*$J$11,2)</f>
        <v>0</v>
      </c>
      <c r="J34" s="173">
        <f>ROUND(I34*G34,2)</f>
        <v>0</v>
      </c>
      <c r="L34" s="12"/>
    </row>
    <row r="35" spans="1:12" ht="15.75" x14ac:dyDescent="0.25">
      <c r="B35" s="206" t="s">
        <v>109</v>
      </c>
      <c r="C35" s="207"/>
      <c r="D35" s="207"/>
      <c r="E35" s="207"/>
      <c r="F35" s="207"/>
      <c r="G35" s="207"/>
      <c r="H35" s="207"/>
      <c r="I35" s="208"/>
      <c r="J35" s="47">
        <f>SUM(J34)</f>
        <v>0</v>
      </c>
      <c r="L35" s="9"/>
    </row>
    <row r="36" spans="1:12" ht="15.75" x14ac:dyDescent="0.25">
      <c r="B36" s="197" t="s">
        <v>12</v>
      </c>
      <c r="C36" s="198"/>
      <c r="D36" s="198"/>
      <c r="E36" s="198"/>
      <c r="F36" s="198"/>
      <c r="G36" s="198"/>
      <c r="H36" s="198"/>
      <c r="I36" s="199"/>
      <c r="J36" s="83">
        <f>ROUND(SUM(J35+J32+J27),2)</f>
        <v>0</v>
      </c>
      <c r="L36" s="9"/>
    </row>
    <row r="37" spans="1:12" s="2" customFormat="1" ht="15.75" x14ac:dyDescent="0.2">
      <c r="B37" s="57">
        <v>4</v>
      </c>
      <c r="C37" s="185" t="s">
        <v>73</v>
      </c>
      <c r="D37" s="185"/>
      <c r="E37" s="185"/>
      <c r="F37" s="185"/>
      <c r="G37" s="185"/>
      <c r="H37" s="185"/>
      <c r="I37" s="185"/>
      <c r="J37" s="186"/>
      <c r="L37" s="29"/>
    </row>
    <row r="38" spans="1:12" s="2" customFormat="1" ht="15.75" x14ac:dyDescent="0.2">
      <c r="B38" s="58" t="s">
        <v>36</v>
      </c>
      <c r="C38" s="192" t="s">
        <v>89</v>
      </c>
      <c r="D38" s="192"/>
      <c r="E38" s="192"/>
      <c r="F38" s="192"/>
      <c r="G38" s="192"/>
      <c r="H38" s="192"/>
      <c r="I38" s="192"/>
      <c r="J38" s="193"/>
      <c r="L38" s="29"/>
    </row>
    <row r="39" spans="1:12" ht="53.25" customHeight="1" x14ac:dyDescent="0.2">
      <c r="B39" s="98" t="s">
        <v>88</v>
      </c>
      <c r="C39" s="49" t="s">
        <v>96</v>
      </c>
      <c r="D39" s="49" t="s">
        <v>17</v>
      </c>
      <c r="E39" s="50" t="s">
        <v>95</v>
      </c>
      <c r="F39" s="99" t="s">
        <v>20</v>
      </c>
      <c r="G39" s="101">
        <f>Quantitativo!E26</f>
        <v>130.79999999999998</v>
      </c>
      <c r="H39" s="150"/>
      <c r="I39" s="52">
        <f>ROUND(H39+H39*$J$11,2)</f>
        <v>0</v>
      </c>
      <c r="J39" s="173">
        <f>ROUND(I39*G39,2)</f>
        <v>0</v>
      </c>
      <c r="L39" s="12"/>
    </row>
    <row r="40" spans="1:12" ht="42.75" customHeight="1" x14ac:dyDescent="0.2">
      <c r="A40" s="2"/>
      <c r="B40" s="98" t="s">
        <v>93</v>
      </c>
      <c r="C40" s="49" t="s">
        <v>127</v>
      </c>
      <c r="D40" s="49" t="s">
        <v>17</v>
      </c>
      <c r="E40" s="50" t="s">
        <v>126</v>
      </c>
      <c r="F40" s="99" t="s">
        <v>21</v>
      </c>
      <c r="G40" s="101">
        <f>Quantitativo!E27</f>
        <v>474.89</v>
      </c>
      <c r="H40" s="150"/>
      <c r="I40" s="52">
        <f>ROUND(H40+H40*$J$11,2)</f>
        <v>0</v>
      </c>
      <c r="J40" s="173">
        <f>ROUND(I40*G40,2)</f>
        <v>0</v>
      </c>
      <c r="L40" s="12"/>
    </row>
    <row r="41" spans="1:12" ht="60" x14ac:dyDescent="0.2">
      <c r="B41" s="98" t="s">
        <v>94</v>
      </c>
      <c r="C41" s="49" t="s">
        <v>171</v>
      </c>
      <c r="D41" s="49" t="s">
        <v>17</v>
      </c>
      <c r="E41" s="50" t="s">
        <v>170</v>
      </c>
      <c r="F41" s="99" t="s">
        <v>22</v>
      </c>
      <c r="G41" s="101">
        <f>Quantitativo!E28</f>
        <v>4.7960000000000003</v>
      </c>
      <c r="H41" s="150"/>
      <c r="I41" s="52">
        <f>ROUND(H41+H41*$J$11,2)</f>
        <v>0</v>
      </c>
      <c r="J41" s="173">
        <f>ROUND(I41*G41,2)</f>
        <v>0</v>
      </c>
      <c r="L41" s="56"/>
    </row>
    <row r="42" spans="1:12" ht="15.75" x14ac:dyDescent="0.25">
      <c r="B42" s="206" t="s">
        <v>109</v>
      </c>
      <c r="C42" s="207"/>
      <c r="D42" s="207"/>
      <c r="E42" s="207"/>
      <c r="F42" s="207"/>
      <c r="G42" s="207"/>
      <c r="H42" s="207"/>
      <c r="I42" s="208"/>
      <c r="J42" s="47">
        <f>ROUND(SUM(J39:J41),2)</f>
        <v>0</v>
      </c>
      <c r="L42" s="9"/>
    </row>
    <row r="43" spans="1:12" ht="20.100000000000001" customHeight="1" x14ac:dyDescent="0.2">
      <c r="B43" s="58" t="s">
        <v>90</v>
      </c>
      <c r="C43" s="192" t="s">
        <v>91</v>
      </c>
      <c r="D43" s="192"/>
      <c r="E43" s="192"/>
      <c r="F43" s="192"/>
      <c r="G43" s="192"/>
      <c r="H43" s="192"/>
      <c r="I43" s="192"/>
      <c r="J43" s="193"/>
      <c r="L43" s="9"/>
    </row>
    <row r="44" spans="1:12" ht="45" x14ac:dyDescent="0.2">
      <c r="B44" s="98" t="s">
        <v>92</v>
      </c>
      <c r="C44" s="49" t="s">
        <v>96</v>
      </c>
      <c r="D44" s="49" t="s">
        <v>17</v>
      </c>
      <c r="E44" s="50" t="s">
        <v>95</v>
      </c>
      <c r="F44" s="99" t="s">
        <v>20</v>
      </c>
      <c r="G44" s="101">
        <f>Quantitativo!E30</f>
        <v>167.51999999999998</v>
      </c>
      <c r="H44" s="150"/>
      <c r="I44" s="52">
        <f>ROUND(H44+H44*$J$11,2)</f>
        <v>0</v>
      </c>
      <c r="J44" s="173">
        <f>ROUND(I44*G44,2)</f>
        <v>0</v>
      </c>
      <c r="L44" s="9"/>
    </row>
    <row r="45" spans="1:12" ht="41.25" customHeight="1" x14ac:dyDescent="0.2">
      <c r="A45" s="2"/>
      <c r="B45" s="98" t="s">
        <v>97</v>
      </c>
      <c r="C45" s="49" t="s">
        <v>127</v>
      </c>
      <c r="D45" s="49" t="s">
        <v>17</v>
      </c>
      <c r="E45" s="50" t="s">
        <v>126</v>
      </c>
      <c r="F45" s="99" t="s">
        <v>21</v>
      </c>
      <c r="G45" s="101">
        <f>Quantitativo!E31</f>
        <v>584.87</v>
      </c>
      <c r="H45" s="150"/>
      <c r="I45" s="52">
        <f>ROUND(H45+H45*$J$11,2)</f>
        <v>0</v>
      </c>
      <c r="J45" s="173">
        <f>ROUND(I45*G45,2)</f>
        <v>0</v>
      </c>
      <c r="L45" s="9"/>
    </row>
    <row r="46" spans="1:12" ht="60" x14ac:dyDescent="0.2">
      <c r="B46" s="98" t="s">
        <v>98</v>
      </c>
      <c r="C46" s="49" t="s">
        <v>171</v>
      </c>
      <c r="D46" s="49" t="s">
        <v>17</v>
      </c>
      <c r="E46" s="50" t="s">
        <v>170</v>
      </c>
      <c r="F46" s="99" t="s">
        <v>22</v>
      </c>
      <c r="G46" s="101">
        <f>Quantitativo!E32</f>
        <v>7.6945000000000006</v>
      </c>
      <c r="H46" s="150"/>
      <c r="I46" s="52">
        <f>ROUND(H46+H46*$J$11,2)</f>
        <v>0</v>
      </c>
      <c r="J46" s="51">
        <f>ROUND(I46*G46,2)</f>
        <v>0</v>
      </c>
      <c r="L46" s="9"/>
    </row>
    <row r="47" spans="1:12" ht="15.75" x14ac:dyDescent="0.25">
      <c r="B47" s="209" t="s">
        <v>109</v>
      </c>
      <c r="C47" s="210"/>
      <c r="D47" s="210"/>
      <c r="E47" s="210"/>
      <c r="F47" s="210"/>
      <c r="G47" s="210"/>
      <c r="H47" s="210"/>
      <c r="I47" s="211"/>
      <c r="J47" s="47">
        <f>ROUND(SUM(J44:J46),2)</f>
        <v>0</v>
      </c>
      <c r="L47" s="9"/>
    </row>
    <row r="48" spans="1:12" ht="15.75" x14ac:dyDescent="0.25">
      <c r="B48" s="197" t="s">
        <v>12</v>
      </c>
      <c r="C48" s="198"/>
      <c r="D48" s="198"/>
      <c r="E48" s="198"/>
      <c r="F48" s="198"/>
      <c r="G48" s="198"/>
      <c r="H48" s="198"/>
      <c r="I48" s="199"/>
      <c r="J48" s="83">
        <f>ROUND(SUM(J47+J42),2)</f>
        <v>0</v>
      </c>
      <c r="L48" s="9"/>
    </row>
    <row r="49" spans="2:12" s="2" customFormat="1" ht="15.75" x14ac:dyDescent="0.2">
      <c r="B49" s="57">
        <v>5</v>
      </c>
      <c r="C49" s="185" t="s">
        <v>99</v>
      </c>
      <c r="D49" s="185"/>
      <c r="E49" s="185"/>
      <c r="F49" s="185"/>
      <c r="G49" s="185"/>
      <c r="H49" s="185"/>
      <c r="I49" s="185"/>
      <c r="J49" s="186"/>
      <c r="L49" s="29"/>
    </row>
    <row r="50" spans="2:12" s="2" customFormat="1" ht="75" x14ac:dyDescent="0.2">
      <c r="B50" s="98" t="s">
        <v>37</v>
      </c>
      <c r="C50" s="49">
        <v>103331</v>
      </c>
      <c r="D50" s="49" t="s">
        <v>19</v>
      </c>
      <c r="E50" s="50" t="s">
        <v>169</v>
      </c>
      <c r="F50" s="99" t="s">
        <v>20</v>
      </c>
      <c r="G50" s="101">
        <f>Quantitativo!E34</f>
        <v>489.65000000000003</v>
      </c>
      <c r="H50" s="150"/>
      <c r="I50" s="52">
        <f>ROUND(H50+H50*$J$11,2)</f>
        <v>0</v>
      </c>
      <c r="J50" s="174">
        <f>ROUND(I50*G50,2)</f>
        <v>0</v>
      </c>
      <c r="L50" s="60"/>
    </row>
    <row r="51" spans="2:12" ht="15.75" x14ac:dyDescent="0.25">
      <c r="B51" s="197" t="s">
        <v>12</v>
      </c>
      <c r="C51" s="198"/>
      <c r="D51" s="198"/>
      <c r="E51" s="198"/>
      <c r="F51" s="198"/>
      <c r="G51" s="198"/>
      <c r="H51" s="198"/>
      <c r="I51" s="199"/>
      <c r="J51" s="84">
        <f>(SUM(J50:J50))</f>
        <v>0</v>
      </c>
      <c r="L51" s="12"/>
    </row>
    <row r="52" spans="2:12" ht="15.75" x14ac:dyDescent="0.2">
      <c r="B52" s="57">
        <v>6</v>
      </c>
      <c r="C52" s="185" t="s">
        <v>106</v>
      </c>
      <c r="D52" s="185"/>
      <c r="E52" s="185"/>
      <c r="F52" s="185"/>
      <c r="G52" s="185"/>
      <c r="H52" s="185"/>
      <c r="I52" s="185"/>
      <c r="J52" s="186"/>
    </row>
    <row r="53" spans="2:12" ht="75" x14ac:dyDescent="0.2">
      <c r="B53" s="98" t="s">
        <v>100</v>
      </c>
      <c r="C53" s="49" t="s">
        <v>133</v>
      </c>
      <c r="D53" s="49" t="s">
        <v>17</v>
      </c>
      <c r="E53" s="50" t="s">
        <v>132</v>
      </c>
      <c r="F53" s="99" t="s">
        <v>20</v>
      </c>
      <c r="G53" s="101">
        <f>Quantitativo!E36</f>
        <v>1119.2</v>
      </c>
      <c r="H53" s="150"/>
      <c r="I53" s="52">
        <f>ROUND(H53+H53*$J$11,2)</f>
        <v>0</v>
      </c>
      <c r="J53" s="51">
        <f>ROUND(I53*G53,2)</f>
        <v>0</v>
      </c>
    </row>
    <row r="54" spans="2:12" ht="100.5" customHeight="1" x14ac:dyDescent="0.2">
      <c r="B54" s="98" t="s">
        <v>101</v>
      </c>
      <c r="C54" s="49" t="s">
        <v>135</v>
      </c>
      <c r="D54" s="49" t="s">
        <v>17</v>
      </c>
      <c r="E54" s="50" t="s">
        <v>134</v>
      </c>
      <c r="F54" s="99" t="s">
        <v>20</v>
      </c>
      <c r="G54" s="101">
        <f>Quantitativo!E37</f>
        <v>1119.2</v>
      </c>
      <c r="H54" s="150"/>
      <c r="I54" s="52">
        <f>ROUND(H54+H54*$J$11,2)</f>
        <v>0</v>
      </c>
      <c r="J54" s="51">
        <f>ROUND(I54*G54,2)</f>
        <v>0</v>
      </c>
    </row>
    <row r="55" spans="2:12" ht="15.75" x14ac:dyDescent="0.25">
      <c r="B55" s="187" t="s">
        <v>12</v>
      </c>
      <c r="C55" s="188"/>
      <c r="D55" s="188"/>
      <c r="E55" s="188"/>
      <c r="F55" s="188"/>
      <c r="G55" s="188"/>
      <c r="H55" s="188"/>
      <c r="I55" s="188"/>
      <c r="J55" s="84">
        <f>ROUND(SUM(J53:J54),2)</f>
        <v>0</v>
      </c>
    </row>
    <row r="56" spans="2:12" ht="17.25" customHeight="1" x14ac:dyDescent="0.2">
      <c r="B56" s="57">
        <v>7</v>
      </c>
      <c r="C56" s="185" t="s">
        <v>145</v>
      </c>
      <c r="D56" s="185"/>
      <c r="E56" s="185"/>
      <c r="F56" s="185"/>
      <c r="G56" s="185"/>
      <c r="H56" s="185"/>
      <c r="I56" s="185"/>
      <c r="J56" s="186"/>
    </row>
    <row r="57" spans="2:12" ht="46.5" customHeight="1" x14ac:dyDescent="0.2">
      <c r="B57" s="98" t="s">
        <v>120</v>
      </c>
      <c r="C57" s="49" t="s">
        <v>150</v>
      </c>
      <c r="D57" s="49" t="s">
        <v>17</v>
      </c>
      <c r="E57" s="50" t="s">
        <v>149</v>
      </c>
      <c r="F57" s="99" t="s">
        <v>20</v>
      </c>
      <c r="G57" s="101">
        <f>Quantitativo!E39</f>
        <v>9</v>
      </c>
      <c r="H57" s="150"/>
      <c r="I57" s="52">
        <f>ROUND(H57+H57*$J$11,2)</f>
        <v>0</v>
      </c>
      <c r="J57" s="51">
        <f>ROUND(I57*G57,2)</f>
        <v>0</v>
      </c>
    </row>
    <row r="58" spans="2:12" ht="15.75" x14ac:dyDescent="0.25">
      <c r="B58" s="187" t="s">
        <v>12</v>
      </c>
      <c r="C58" s="188"/>
      <c r="D58" s="188"/>
      <c r="E58" s="188"/>
      <c r="F58" s="188"/>
      <c r="G58" s="188"/>
      <c r="H58" s="188"/>
      <c r="I58" s="188"/>
      <c r="J58" s="84">
        <f>(SUM(J57:J57))</f>
        <v>0</v>
      </c>
    </row>
    <row r="59" spans="2:12" ht="15.75" x14ac:dyDescent="0.2">
      <c r="B59" s="57">
        <v>8</v>
      </c>
      <c r="C59" s="185" t="s">
        <v>35</v>
      </c>
      <c r="D59" s="185"/>
      <c r="E59" s="185"/>
      <c r="F59" s="185"/>
      <c r="G59" s="185"/>
      <c r="H59" s="185"/>
      <c r="I59" s="185"/>
      <c r="J59" s="186"/>
    </row>
    <row r="60" spans="2:12" ht="15.75" x14ac:dyDescent="0.2">
      <c r="B60" s="58">
        <v>8.1</v>
      </c>
      <c r="C60" s="192" t="s">
        <v>163</v>
      </c>
      <c r="D60" s="192"/>
      <c r="E60" s="192"/>
      <c r="F60" s="192"/>
      <c r="G60" s="192"/>
      <c r="H60" s="192"/>
      <c r="I60" s="192"/>
      <c r="J60" s="193"/>
    </row>
    <row r="61" spans="2:12" ht="60" x14ac:dyDescent="0.2">
      <c r="B61" s="98" t="s">
        <v>146</v>
      </c>
      <c r="C61" s="49" t="s">
        <v>136</v>
      </c>
      <c r="D61" s="49" t="s">
        <v>17</v>
      </c>
      <c r="E61" s="50" t="s">
        <v>103</v>
      </c>
      <c r="F61" s="99" t="s">
        <v>20</v>
      </c>
      <c r="G61" s="101">
        <f>Quantitativo!E42</f>
        <v>1119.2</v>
      </c>
      <c r="H61" s="150"/>
      <c r="I61" s="52">
        <f>ROUND(H61+H61*$J$11,2)</f>
        <v>0</v>
      </c>
      <c r="J61" s="51">
        <f>ROUND(I61*G61,2)</f>
        <v>0</v>
      </c>
    </row>
    <row r="62" spans="2:12" ht="45" x14ac:dyDescent="0.2">
      <c r="B62" s="98" t="s">
        <v>147</v>
      </c>
      <c r="C62" s="49" t="s">
        <v>137</v>
      </c>
      <c r="D62" s="49" t="s">
        <v>17</v>
      </c>
      <c r="E62" s="50" t="s">
        <v>104</v>
      </c>
      <c r="F62" s="99" t="s">
        <v>20</v>
      </c>
      <c r="G62" s="101">
        <f>Quantitativo!E43</f>
        <v>1119.2</v>
      </c>
      <c r="H62" s="150"/>
      <c r="I62" s="52">
        <f>ROUND(H62+H62*$J$11,2)</f>
        <v>0</v>
      </c>
      <c r="J62" s="51">
        <f>ROUND(I62*G62,2)</f>
        <v>0</v>
      </c>
    </row>
    <row r="63" spans="2:12" ht="44.25" customHeight="1" x14ac:dyDescent="0.2">
      <c r="B63" s="98" t="s">
        <v>148</v>
      </c>
      <c r="C63" s="49" t="s">
        <v>152</v>
      </c>
      <c r="D63" s="49" t="s">
        <v>17</v>
      </c>
      <c r="E63" s="50" t="s">
        <v>151</v>
      </c>
      <c r="F63" s="99" t="s">
        <v>20</v>
      </c>
      <c r="G63" s="101">
        <f>Quantitativo!E44</f>
        <v>18</v>
      </c>
      <c r="H63" s="150"/>
      <c r="I63" s="52">
        <f>ROUND(H63+H63*$J$11,2)</f>
        <v>0</v>
      </c>
      <c r="J63" s="51">
        <f>ROUND(I63*G63,2)</f>
        <v>0</v>
      </c>
    </row>
    <row r="64" spans="2:12" ht="15.75" x14ac:dyDescent="0.25">
      <c r="B64" s="187" t="s">
        <v>12</v>
      </c>
      <c r="C64" s="188"/>
      <c r="D64" s="188"/>
      <c r="E64" s="188"/>
      <c r="F64" s="188"/>
      <c r="G64" s="188"/>
      <c r="H64" s="188"/>
      <c r="I64" s="188"/>
      <c r="J64" s="84">
        <f>ROUND(SUM(J61:J63),2)</f>
        <v>0</v>
      </c>
      <c r="K64" s="93" t="s">
        <v>155</v>
      </c>
    </row>
    <row r="65" spans="2:10" ht="15.75" x14ac:dyDescent="0.2">
      <c r="B65" s="57">
        <v>9</v>
      </c>
      <c r="C65" s="185" t="s">
        <v>74</v>
      </c>
      <c r="D65" s="185"/>
      <c r="E65" s="185"/>
      <c r="F65" s="185"/>
      <c r="G65" s="185"/>
      <c r="H65" s="185"/>
      <c r="I65" s="185"/>
      <c r="J65" s="186"/>
    </row>
    <row r="66" spans="2:10" ht="15" x14ac:dyDescent="0.2">
      <c r="B66" s="98">
        <v>9.1</v>
      </c>
      <c r="C66" s="49" t="s">
        <v>138</v>
      </c>
      <c r="D66" s="49" t="s">
        <v>17</v>
      </c>
      <c r="E66" s="50" t="s">
        <v>105</v>
      </c>
      <c r="F66" s="99" t="s">
        <v>20</v>
      </c>
      <c r="G66" s="101">
        <f>Quantitativo!E46</f>
        <v>1119.2</v>
      </c>
      <c r="H66" s="150"/>
      <c r="I66" s="52">
        <f>ROUND(H66+H66*$J$11,2)</f>
        <v>0</v>
      </c>
      <c r="J66" s="51">
        <f>ROUND(I66*G66,2)</f>
        <v>0</v>
      </c>
    </row>
    <row r="67" spans="2:10" ht="15.75" x14ac:dyDescent="0.25">
      <c r="B67" s="187" t="s">
        <v>12</v>
      </c>
      <c r="C67" s="188"/>
      <c r="D67" s="188"/>
      <c r="E67" s="188"/>
      <c r="F67" s="188"/>
      <c r="G67" s="188"/>
      <c r="H67" s="188"/>
      <c r="I67" s="188"/>
      <c r="J67" s="84">
        <f>(SUM(J66))</f>
        <v>0</v>
      </c>
    </row>
    <row r="68" spans="2:10" ht="18" x14ac:dyDescent="0.25">
      <c r="B68" s="189" t="s">
        <v>14</v>
      </c>
      <c r="C68" s="190"/>
      <c r="D68" s="190"/>
      <c r="E68" s="190"/>
      <c r="F68" s="190"/>
      <c r="G68" s="190"/>
      <c r="H68" s="190"/>
      <c r="I68" s="191"/>
      <c r="J68" s="102">
        <f>ROUND((J67+J55+J51+J48+J36+J21+J16+J64+J58),2)</f>
        <v>0</v>
      </c>
    </row>
    <row r="69" spans="2:10" ht="35.1" customHeight="1" x14ac:dyDescent="0.2">
      <c r="B69" s="175" t="s">
        <v>174</v>
      </c>
      <c r="C69" s="176"/>
      <c r="D69" s="176"/>
      <c r="E69" s="176"/>
      <c r="F69" s="176"/>
      <c r="G69" s="176"/>
      <c r="H69" s="176"/>
      <c r="I69" s="176"/>
      <c r="J69" s="177"/>
    </row>
    <row r="70" spans="2:10" ht="45.75" customHeight="1" x14ac:dyDescent="0.2">
      <c r="B70" s="178" t="s">
        <v>175</v>
      </c>
      <c r="C70" s="179"/>
      <c r="D70" s="179"/>
      <c r="E70" s="179"/>
      <c r="F70" s="179"/>
      <c r="G70" s="179"/>
      <c r="H70" s="179"/>
      <c r="I70" s="179"/>
      <c r="J70" s="180"/>
    </row>
    <row r="71" spans="2:10" ht="53.25" customHeight="1" x14ac:dyDescent="0.2">
      <c r="B71" s="181"/>
      <c r="C71" s="179"/>
      <c r="D71" s="179"/>
      <c r="E71" s="179"/>
      <c r="F71" s="179"/>
      <c r="G71" s="179"/>
      <c r="H71" s="179"/>
      <c r="I71" s="179"/>
      <c r="J71" s="180"/>
    </row>
    <row r="72" spans="2:10" ht="38.25" customHeight="1" thickBot="1" x14ac:dyDescent="0.25">
      <c r="B72" s="182"/>
      <c r="C72" s="183"/>
      <c r="D72" s="183"/>
      <c r="E72" s="183"/>
      <c r="F72" s="183"/>
      <c r="G72" s="183"/>
      <c r="H72" s="183"/>
      <c r="I72" s="183"/>
      <c r="J72" s="184"/>
    </row>
    <row r="73" spans="2:10" ht="39.950000000000003" customHeight="1" x14ac:dyDescent="0.2">
      <c r="B73" s="2"/>
      <c r="C73" s="2"/>
      <c r="D73" s="2"/>
      <c r="E73" s="2"/>
      <c r="F73" s="2"/>
      <c r="G73" s="4"/>
      <c r="H73" s="4"/>
      <c r="I73" s="4"/>
      <c r="J73" s="4"/>
    </row>
    <row r="74" spans="2:10" ht="35.1" customHeight="1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ht="35.1" customHeight="1" x14ac:dyDescent="0.2">
      <c r="B75" s="2"/>
      <c r="C75" s="2"/>
      <c r="D75" s="2"/>
      <c r="E75" s="2"/>
      <c r="F75" s="2"/>
      <c r="G75" s="4"/>
      <c r="H75" s="4"/>
      <c r="I75" s="4"/>
      <c r="J75" s="4"/>
    </row>
    <row r="76" spans="2:10" ht="35.1" customHeight="1" x14ac:dyDescent="0.2">
      <c r="B76" s="2"/>
      <c r="C76" s="2"/>
      <c r="D76" s="2"/>
      <c r="E76" s="2"/>
      <c r="F76" s="2"/>
      <c r="G76" s="4"/>
      <c r="H76" s="4"/>
      <c r="I76" s="4"/>
      <c r="J76" s="4"/>
    </row>
    <row r="77" spans="2:10" ht="35.1" customHeight="1" x14ac:dyDescent="0.2">
      <c r="B77" s="2"/>
      <c r="C77" s="2"/>
      <c r="D77" s="2"/>
      <c r="E77" s="2"/>
      <c r="F77" s="2"/>
      <c r="G77" s="4"/>
      <c r="H77" s="4"/>
      <c r="I77" s="4"/>
      <c r="J77" s="4"/>
    </row>
    <row r="78" spans="2:10" ht="35.1" customHeight="1" x14ac:dyDescent="0.2">
      <c r="B78" s="2"/>
      <c r="C78" s="2"/>
      <c r="D78" s="2"/>
      <c r="E78" s="2"/>
      <c r="F78" s="2"/>
      <c r="G78" s="4"/>
      <c r="H78" s="4"/>
      <c r="I78" s="4"/>
      <c r="J78" s="4"/>
    </row>
    <row r="79" spans="2:10" ht="39.950000000000003" customHeight="1" x14ac:dyDescent="0.2"/>
    <row r="80" spans="2:10" ht="30" customHeight="1" x14ac:dyDescent="0.2"/>
    <row r="81" ht="39.950000000000003" customHeight="1" x14ac:dyDescent="0.2"/>
    <row r="82" ht="35.1" customHeight="1" x14ac:dyDescent="0.2"/>
    <row r="84" ht="35.1" customHeight="1" x14ac:dyDescent="0.2"/>
    <row r="85" ht="35.1" customHeight="1" x14ac:dyDescent="0.2"/>
    <row r="89" ht="61.5" customHeight="1" x14ac:dyDescent="0.2"/>
    <row r="90" ht="35.1" customHeight="1" x14ac:dyDescent="0.2"/>
    <row r="91" ht="39.950000000000003" customHeight="1" x14ac:dyDescent="0.2"/>
    <row r="92" ht="30" customHeight="1" x14ac:dyDescent="0.2"/>
    <row r="93" ht="39.950000000000003" customHeight="1" x14ac:dyDescent="0.2"/>
    <row r="94" ht="35.1" customHeight="1" x14ac:dyDescent="0.2"/>
    <row r="95" ht="35.1" customHeight="1" x14ac:dyDescent="0.2"/>
    <row r="96" ht="35.1" customHeight="1" x14ac:dyDescent="0.2"/>
    <row r="97" ht="35.1" customHeight="1" x14ac:dyDescent="0.2"/>
    <row r="98" ht="35.1" customHeight="1" x14ac:dyDescent="0.2"/>
    <row r="99" ht="35.1" customHeight="1" x14ac:dyDescent="0.2"/>
    <row r="100" ht="39.950000000000003" customHeight="1" x14ac:dyDescent="0.2"/>
    <row r="101" ht="30" customHeight="1" x14ac:dyDescent="0.2"/>
    <row r="102" ht="39.950000000000003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35.1" customHeight="1" x14ac:dyDescent="0.2"/>
    <row r="109" ht="39.950000000000003" customHeight="1" x14ac:dyDescent="0.2"/>
    <row r="110" ht="30" customHeight="1" x14ac:dyDescent="0.2"/>
    <row r="111" ht="39.950000000000003" customHeight="1" x14ac:dyDescent="0.2"/>
    <row r="112" ht="35.1" customHeight="1" x14ac:dyDescent="0.2"/>
    <row r="113" spans="1:13" ht="35.1" customHeight="1" x14ac:dyDescent="0.2"/>
    <row r="114" spans="1:13" ht="35.1" customHeight="1" x14ac:dyDescent="0.2"/>
    <row r="115" spans="1:13" ht="35.1" customHeight="1" x14ac:dyDescent="0.2"/>
    <row r="116" spans="1:13" s="6" customFormat="1" ht="35.1" customHeight="1" x14ac:dyDescent="0.25">
      <c r="A116" s="7"/>
      <c r="B116" s="3"/>
      <c r="C116" s="3"/>
      <c r="D116" s="3"/>
      <c r="E116" s="3"/>
      <c r="F116" s="3"/>
      <c r="G116" s="5"/>
      <c r="H116" s="5"/>
      <c r="I116" s="5"/>
      <c r="J116" s="5"/>
      <c r="K116" s="7"/>
      <c r="L116" s="10"/>
      <c r="M116" s="7"/>
    </row>
    <row r="117" spans="1:13" ht="35.1" customHeight="1" x14ac:dyDescent="0.2"/>
    <row r="118" spans="1:13" ht="39.950000000000003" customHeight="1" x14ac:dyDescent="0.2"/>
    <row r="119" spans="1:13" ht="36.75" customHeight="1" x14ac:dyDescent="0.2"/>
    <row r="120" spans="1:13" ht="39.950000000000003" customHeight="1" x14ac:dyDescent="0.2"/>
    <row r="121" spans="1:13" ht="35.1" customHeight="1" x14ac:dyDescent="0.2"/>
    <row r="122" spans="1:13" ht="39.950000000000003" customHeight="1" x14ac:dyDescent="0.2"/>
    <row r="123" spans="1:13" ht="39.950000000000003" customHeight="1" x14ac:dyDescent="0.2"/>
    <row r="124" spans="1:13" ht="30" customHeight="1" x14ac:dyDescent="0.2"/>
    <row r="125" spans="1:13" ht="35.25" customHeight="1" x14ac:dyDescent="0.2"/>
    <row r="126" spans="1:13" ht="30" customHeight="1" x14ac:dyDescent="0.2"/>
    <row r="127" spans="1:13" ht="30" customHeight="1" x14ac:dyDescent="0.2"/>
    <row r="128" spans="1:13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42" customHeight="1" x14ac:dyDescent="0.2"/>
    <row r="139" ht="42" customHeight="1" x14ac:dyDescent="0.2"/>
    <row r="140" ht="42" customHeight="1" x14ac:dyDescent="0.2"/>
    <row r="141" ht="23.1" customHeight="1" x14ac:dyDescent="0.2"/>
    <row r="142" ht="23.1" customHeight="1" x14ac:dyDescent="0.2"/>
    <row r="143" ht="23.1" customHeight="1" x14ac:dyDescent="0.2"/>
    <row r="144" ht="27.75" customHeight="1" x14ac:dyDescent="0.2"/>
    <row r="145" spans="7:10" ht="23.1" customHeight="1" x14ac:dyDescent="0.2">
      <c r="G145" s="3"/>
      <c r="H145" s="3"/>
      <c r="I145" s="3"/>
      <c r="J145" s="3"/>
    </row>
    <row r="146" spans="7:10" ht="23.1" customHeight="1" x14ac:dyDescent="0.2">
      <c r="G146" s="3"/>
      <c r="H146" s="3"/>
      <c r="I146" s="3"/>
      <c r="J146" s="3"/>
    </row>
    <row r="147" spans="7:10" ht="23.1" customHeight="1" x14ac:dyDescent="0.2">
      <c r="G147" s="3"/>
      <c r="H147" s="3"/>
      <c r="I147" s="3"/>
      <c r="J147" s="3"/>
    </row>
    <row r="148" spans="7:10" ht="23.1" customHeight="1" x14ac:dyDescent="0.2">
      <c r="G148" s="3"/>
      <c r="H148" s="3"/>
      <c r="I148" s="3"/>
      <c r="J148" s="3"/>
    </row>
    <row r="149" spans="7:10" ht="23.1" customHeight="1" x14ac:dyDescent="0.2">
      <c r="G149" s="3"/>
      <c r="H149" s="3"/>
      <c r="I149" s="3"/>
      <c r="J149" s="3"/>
    </row>
    <row r="150" spans="7:10" ht="23.1" customHeight="1" x14ac:dyDescent="0.2">
      <c r="G150" s="3"/>
      <c r="H150" s="3"/>
      <c r="I150" s="3"/>
      <c r="J150" s="3"/>
    </row>
    <row r="151" spans="7:10" ht="23.1" customHeight="1" x14ac:dyDescent="0.2">
      <c r="G151" s="3"/>
      <c r="H151" s="3"/>
      <c r="I151" s="3"/>
      <c r="J151" s="3"/>
    </row>
    <row r="152" spans="7:10" ht="31.5" customHeight="1" x14ac:dyDescent="0.2">
      <c r="G152" s="3"/>
      <c r="H152" s="3"/>
      <c r="I152" s="3"/>
      <c r="J152" s="3"/>
    </row>
    <row r="153" spans="7:10" ht="31.5" customHeight="1" x14ac:dyDescent="0.2">
      <c r="G153" s="3"/>
      <c r="H153" s="3"/>
      <c r="I153" s="3"/>
      <c r="J153" s="3"/>
    </row>
    <row r="154" spans="7:10" ht="31.5" customHeight="1" x14ac:dyDescent="0.2">
      <c r="G154" s="3"/>
      <c r="H154" s="3"/>
      <c r="I154" s="3"/>
      <c r="J154" s="3"/>
    </row>
    <row r="155" spans="7:10" ht="27" customHeight="1" x14ac:dyDescent="0.2">
      <c r="G155" s="3"/>
      <c r="H155" s="3"/>
      <c r="I155" s="3"/>
      <c r="J155" s="3"/>
    </row>
    <row r="156" spans="7:10" ht="25.5" customHeight="1" x14ac:dyDescent="0.2">
      <c r="G156" s="3"/>
      <c r="H156" s="3"/>
      <c r="I156" s="3"/>
      <c r="J156" s="3"/>
    </row>
    <row r="157" spans="7:10" ht="42.75" customHeight="1" x14ac:dyDescent="0.2">
      <c r="G157" s="3"/>
      <c r="H157" s="3"/>
      <c r="I157" s="3"/>
      <c r="J157" s="3"/>
    </row>
    <row r="158" spans="7:10" ht="45.75" customHeight="1" x14ac:dyDescent="0.2">
      <c r="G158" s="3"/>
      <c r="H158" s="3"/>
      <c r="I158" s="3"/>
      <c r="J158" s="3"/>
    </row>
    <row r="159" spans="7:10" ht="45.75" customHeight="1" x14ac:dyDescent="0.2">
      <c r="G159" s="3"/>
      <c r="H159" s="3"/>
      <c r="I159" s="3"/>
      <c r="J159" s="3"/>
    </row>
    <row r="160" spans="7:10" ht="32.25" customHeight="1" x14ac:dyDescent="0.2">
      <c r="G160" s="3"/>
      <c r="H160" s="3"/>
      <c r="I160" s="3"/>
      <c r="J160" s="3"/>
    </row>
    <row r="161" spans="7:10" ht="33.75" customHeight="1" x14ac:dyDescent="0.2">
      <c r="G161" s="3"/>
      <c r="H161" s="3"/>
      <c r="I161" s="3"/>
      <c r="J161" s="3"/>
    </row>
    <row r="162" spans="7:10" x14ac:dyDescent="0.2">
      <c r="G162" s="3"/>
      <c r="H162" s="3"/>
      <c r="I162" s="3"/>
      <c r="J162" s="3"/>
    </row>
    <row r="163" spans="7:10" ht="29.25" customHeight="1" x14ac:dyDescent="0.2">
      <c r="G163" s="3"/>
      <c r="H163" s="3"/>
      <c r="I163" s="3"/>
      <c r="J163" s="3"/>
    </row>
    <row r="164" spans="7:10" ht="29.25" customHeight="1" x14ac:dyDescent="0.2">
      <c r="G164" s="3"/>
      <c r="H164" s="3"/>
      <c r="I164" s="3"/>
      <c r="J164" s="3"/>
    </row>
    <row r="165" spans="7:10" ht="29.25" customHeight="1" x14ac:dyDescent="0.2">
      <c r="G165" s="3"/>
      <c r="H165" s="3"/>
      <c r="I165" s="3"/>
      <c r="J165" s="3"/>
    </row>
    <row r="166" spans="7:10" x14ac:dyDescent="0.2">
      <c r="G166" s="3"/>
      <c r="H166" s="3"/>
      <c r="I166" s="3"/>
      <c r="J166" s="3"/>
    </row>
    <row r="167" spans="7:10" ht="62.25" customHeight="1" x14ac:dyDescent="0.2">
      <c r="G167" s="3"/>
      <c r="H167" s="3"/>
      <c r="I167" s="3"/>
      <c r="J167" s="3"/>
    </row>
    <row r="168" spans="7:10" x14ac:dyDescent="0.2">
      <c r="G168" s="3"/>
      <c r="H168" s="3"/>
      <c r="I168" s="3"/>
      <c r="J168" s="3"/>
    </row>
    <row r="169" spans="7:10" x14ac:dyDescent="0.2">
      <c r="G169" s="3"/>
      <c r="H169" s="3"/>
      <c r="I169" s="3"/>
      <c r="J169" s="3"/>
    </row>
    <row r="170" spans="7:10" x14ac:dyDescent="0.2">
      <c r="G170" s="3"/>
      <c r="H170" s="3"/>
      <c r="I170" s="3"/>
      <c r="J170" s="3"/>
    </row>
    <row r="171" spans="7:10" ht="25.5" customHeight="1" x14ac:dyDescent="0.2">
      <c r="G171" s="3"/>
      <c r="H171" s="3"/>
      <c r="I171" s="3"/>
      <c r="J171" s="3"/>
    </row>
    <row r="172" spans="7:10" ht="23.1" customHeight="1" x14ac:dyDescent="0.2">
      <c r="G172" s="3"/>
      <c r="H172" s="3"/>
      <c r="I172" s="3"/>
      <c r="J172" s="3"/>
    </row>
    <row r="173" spans="7:10" ht="23.1" customHeight="1" x14ac:dyDescent="0.2">
      <c r="G173" s="3"/>
      <c r="H173" s="3"/>
      <c r="I173" s="3"/>
      <c r="J173" s="3"/>
    </row>
    <row r="174" spans="7:10" ht="23.1" customHeight="1" x14ac:dyDescent="0.2">
      <c r="G174" s="3"/>
      <c r="H174" s="3"/>
      <c r="I174" s="3"/>
      <c r="J174" s="3"/>
    </row>
    <row r="175" spans="7:10" ht="23.1" customHeight="1" x14ac:dyDescent="0.2">
      <c r="G175" s="3"/>
      <c r="H175" s="3"/>
      <c r="I175" s="3"/>
      <c r="J175" s="3"/>
    </row>
    <row r="176" spans="7:10" ht="23.1" customHeight="1" x14ac:dyDescent="0.2">
      <c r="G176" s="3"/>
      <c r="H176" s="3"/>
      <c r="I176" s="3"/>
      <c r="J176" s="3"/>
    </row>
    <row r="177" spans="7:10" ht="23.1" customHeight="1" x14ac:dyDescent="0.2">
      <c r="G177" s="3"/>
      <c r="H177" s="3"/>
      <c r="I177" s="3"/>
      <c r="J177" s="3"/>
    </row>
    <row r="178" spans="7:10" ht="23.1" customHeight="1" x14ac:dyDescent="0.2">
      <c r="G178" s="3"/>
      <c r="H178" s="3"/>
      <c r="I178" s="3"/>
      <c r="J178" s="3"/>
    </row>
    <row r="179" spans="7:10" ht="25.5" customHeight="1" x14ac:dyDescent="0.2">
      <c r="G179" s="3"/>
      <c r="H179" s="3"/>
      <c r="I179" s="3"/>
      <c r="J179" s="3"/>
    </row>
    <row r="180" spans="7:10" ht="23.1" customHeight="1" x14ac:dyDescent="0.2">
      <c r="G180" s="3"/>
      <c r="H180" s="3"/>
      <c r="I180" s="3"/>
      <c r="J180" s="3"/>
    </row>
    <row r="181" spans="7:10" ht="23.1" customHeight="1" x14ac:dyDescent="0.2">
      <c r="G181" s="3"/>
      <c r="H181" s="3"/>
      <c r="I181" s="3"/>
      <c r="J181" s="3"/>
    </row>
    <row r="182" spans="7:10" ht="34.5" customHeight="1" x14ac:dyDescent="0.2">
      <c r="G182" s="3"/>
      <c r="H182" s="3"/>
      <c r="I182" s="3"/>
      <c r="J182" s="3"/>
    </row>
    <row r="183" spans="7:10" ht="23.1" customHeight="1" x14ac:dyDescent="0.2">
      <c r="G183" s="3"/>
      <c r="H183" s="3"/>
      <c r="I183" s="3"/>
      <c r="J183" s="3"/>
    </row>
    <row r="184" spans="7:10" ht="23.1" customHeight="1" x14ac:dyDescent="0.2">
      <c r="G184" s="3"/>
      <c r="H184" s="3"/>
      <c r="I184" s="3"/>
      <c r="J184" s="3"/>
    </row>
    <row r="185" spans="7:10" ht="23.1" customHeight="1" x14ac:dyDescent="0.2">
      <c r="G185" s="3"/>
      <c r="H185" s="3"/>
      <c r="I185" s="3"/>
      <c r="J185" s="3"/>
    </row>
    <row r="186" spans="7:10" ht="40.5" customHeight="1" x14ac:dyDescent="0.2">
      <c r="G186" s="3"/>
      <c r="H186" s="3"/>
      <c r="I186" s="3"/>
      <c r="J186" s="3"/>
    </row>
    <row r="187" spans="7:10" ht="45.75" customHeight="1" x14ac:dyDescent="0.2">
      <c r="G187" s="3"/>
      <c r="H187" s="3"/>
      <c r="I187" s="3"/>
      <c r="J187" s="3"/>
    </row>
    <row r="188" spans="7:10" ht="37.5" customHeight="1" x14ac:dyDescent="0.2">
      <c r="G188" s="3"/>
      <c r="H188" s="3"/>
      <c r="I188" s="3"/>
      <c r="J188" s="3"/>
    </row>
    <row r="189" spans="7:10" ht="37.5" customHeight="1" x14ac:dyDescent="0.2">
      <c r="G189" s="3"/>
      <c r="H189" s="3"/>
      <c r="I189" s="3"/>
      <c r="J189" s="3"/>
    </row>
    <row r="190" spans="7:10" ht="42" customHeight="1" x14ac:dyDescent="0.2">
      <c r="G190" s="3"/>
      <c r="H190" s="3"/>
      <c r="I190" s="3"/>
      <c r="J190" s="3"/>
    </row>
    <row r="191" spans="7:10" ht="36" customHeight="1" x14ac:dyDescent="0.2">
      <c r="G191" s="3"/>
      <c r="H191" s="3"/>
      <c r="I191" s="3"/>
      <c r="J191" s="3"/>
    </row>
    <row r="192" spans="7:10" ht="45.75" customHeight="1" x14ac:dyDescent="0.2">
      <c r="G192" s="3"/>
      <c r="H192" s="3"/>
      <c r="I192" s="3"/>
      <c r="J192" s="3"/>
    </row>
    <row r="193" spans="7:13" ht="45.75" customHeight="1" x14ac:dyDescent="0.2">
      <c r="G193" s="3"/>
      <c r="H193" s="3"/>
      <c r="I193" s="3"/>
      <c r="J193" s="3"/>
    </row>
    <row r="194" spans="7:13" ht="33.75" customHeight="1" x14ac:dyDescent="0.2">
      <c r="G194" s="3"/>
      <c r="H194" s="3"/>
      <c r="I194" s="3"/>
      <c r="J194" s="3"/>
    </row>
    <row r="195" spans="7:13" ht="23.1" customHeight="1" x14ac:dyDescent="0.2">
      <c r="G195" s="3"/>
      <c r="H195" s="3"/>
      <c r="I195" s="3"/>
      <c r="J195" s="3"/>
    </row>
    <row r="196" spans="7:13" ht="23.1" customHeight="1" x14ac:dyDescent="0.2">
      <c r="G196" s="3"/>
      <c r="H196" s="3"/>
      <c r="I196" s="3"/>
      <c r="J196" s="3"/>
    </row>
    <row r="197" spans="7:13" ht="36.75" customHeight="1" x14ac:dyDescent="0.2">
      <c r="G197" s="3"/>
      <c r="H197" s="3"/>
      <c r="I197" s="3"/>
      <c r="J197" s="3"/>
    </row>
    <row r="198" spans="7:13" ht="39.75" customHeight="1" x14ac:dyDescent="0.2">
      <c r="G198" s="3"/>
      <c r="H198" s="3"/>
      <c r="I198" s="3"/>
      <c r="J198" s="3"/>
    </row>
    <row r="199" spans="7:13" ht="30" customHeight="1" x14ac:dyDescent="0.2">
      <c r="G199" s="3"/>
      <c r="H199" s="3"/>
      <c r="I199" s="3"/>
      <c r="J199" s="3"/>
    </row>
    <row r="200" spans="7:13" ht="31.5" customHeight="1" x14ac:dyDescent="0.2">
      <c r="G200" s="3"/>
      <c r="H200" s="3"/>
      <c r="I200" s="3"/>
      <c r="J200" s="3"/>
    </row>
    <row r="201" spans="7:13" ht="32.25" customHeight="1" x14ac:dyDescent="0.2">
      <c r="G201" s="3"/>
      <c r="H201" s="3"/>
      <c r="I201" s="3"/>
      <c r="J201" s="3"/>
    </row>
    <row r="202" spans="7:13" ht="35.25" customHeight="1" x14ac:dyDescent="0.2">
      <c r="G202" s="3"/>
      <c r="H202" s="3"/>
      <c r="I202" s="3"/>
      <c r="J202" s="3"/>
    </row>
    <row r="203" spans="7:13" ht="23.1" customHeight="1" x14ac:dyDescent="0.2">
      <c r="G203" s="3"/>
      <c r="H203" s="3"/>
      <c r="I203" s="3"/>
      <c r="J203" s="3"/>
    </row>
    <row r="204" spans="7:13" ht="23.1" customHeight="1" x14ac:dyDescent="0.2">
      <c r="G204" s="3"/>
      <c r="H204" s="3"/>
      <c r="I204" s="3"/>
      <c r="J204" s="3"/>
    </row>
    <row r="205" spans="7:13" ht="47.25" customHeight="1" x14ac:dyDescent="0.2">
      <c r="G205" s="3"/>
      <c r="H205" s="3"/>
      <c r="I205" s="3"/>
      <c r="J205" s="3"/>
    </row>
    <row r="206" spans="7:13" ht="46.5" customHeight="1" x14ac:dyDescent="0.2">
      <c r="G206" s="3"/>
      <c r="H206" s="3"/>
      <c r="I206" s="3"/>
      <c r="J206" s="3"/>
      <c r="K206" s="1"/>
      <c r="L206" s="11"/>
      <c r="M206" s="1"/>
    </row>
    <row r="207" spans="7:13" ht="23.1" customHeight="1" x14ac:dyDescent="0.2">
      <c r="G207" s="3"/>
      <c r="H207" s="3"/>
      <c r="I207" s="3"/>
      <c r="J207" s="3"/>
      <c r="K207" s="1"/>
      <c r="L207" s="11"/>
      <c r="M207" s="1"/>
    </row>
    <row r="208" spans="7:13" ht="23.1" customHeight="1" x14ac:dyDescent="0.2">
      <c r="G208" s="3"/>
      <c r="H208" s="3"/>
      <c r="I208" s="3"/>
      <c r="J208" s="3"/>
      <c r="K208" s="1"/>
      <c r="L208" s="11"/>
      <c r="M208" s="1"/>
    </row>
    <row r="209" spans="7:10" ht="28.5" customHeight="1" x14ac:dyDescent="0.2">
      <c r="G209" s="3"/>
      <c r="H209" s="3"/>
      <c r="I209" s="3"/>
      <c r="J209" s="3"/>
    </row>
    <row r="210" spans="7:10" ht="33" customHeight="1" x14ac:dyDescent="0.2">
      <c r="G210" s="3"/>
      <c r="H210" s="3"/>
      <c r="I210" s="3"/>
      <c r="J210" s="3"/>
    </row>
    <row r="211" spans="7:10" ht="42" customHeight="1" x14ac:dyDescent="0.2">
      <c r="G211" s="3"/>
      <c r="H211" s="3"/>
      <c r="I211" s="3"/>
      <c r="J211" s="3"/>
    </row>
    <row r="212" spans="7:10" ht="42" customHeight="1" x14ac:dyDescent="0.2">
      <c r="G212" s="3"/>
      <c r="H212" s="3"/>
      <c r="I212" s="3"/>
      <c r="J212" s="3"/>
    </row>
    <row r="213" spans="7:10" ht="26.25" customHeight="1" x14ac:dyDescent="0.2">
      <c r="G213" s="3"/>
      <c r="H213" s="3"/>
      <c r="I213" s="3"/>
      <c r="J213" s="3"/>
    </row>
    <row r="214" spans="7:10" ht="44.25" customHeight="1" x14ac:dyDescent="0.2">
      <c r="G214" s="3"/>
      <c r="H214" s="3"/>
      <c r="I214" s="3"/>
      <c r="J214" s="3"/>
    </row>
    <row r="215" spans="7:10" ht="39" customHeight="1" x14ac:dyDescent="0.2">
      <c r="G215" s="3"/>
      <c r="H215" s="3"/>
      <c r="I215" s="3"/>
      <c r="J215" s="3"/>
    </row>
    <row r="216" spans="7:10" ht="39" customHeight="1" x14ac:dyDescent="0.2">
      <c r="G216" s="3"/>
      <c r="H216" s="3"/>
      <c r="I216" s="3"/>
      <c r="J216" s="3"/>
    </row>
    <row r="217" spans="7:10" ht="39" customHeight="1" x14ac:dyDescent="0.2">
      <c r="G217" s="3"/>
      <c r="H217" s="3"/>
      <c r="I217" s="3"/>
      <c r="J217" s="3"/>
    </row>
    <row r="218" spans="7:10" ht="23.25" customHeight="1" x14ac:dyDescent="0.2">
      <c r="G218" s="3"/>
      <c r="H218" s="3"/>
      <c r="I218" s="3"/>
      <c r="J218" s="3"/>
    </row>
    <row r="219" spans="7:10" ht="39" customHeight="1" x14ac:dyDescent="0.2">
      <c r="G219" s="3"/>
      <c r="H219" s="3"/>
      <c r="I219" s="3"/>
      <c r="J219" s="3"/>
    </row>
    <row r="220" spans="7:10" ht="23.1" customHeight="1" x14ac:dyDescent="0.2">
      <c r="G220" s="3"/>
      <c r="H220" s="3"/>
      <c r="I220" s="3"/>
      <c r="J220" s="3"/>
    </row>
    <row r="221" spans="7:10" ht="23.1" customHeight="1" x14ac:dyDescent="0.2">
      <c r="G221" s="3"/>
      <c r="H221" s="3"/>
      <c r="I221" s="3"/>
      <c r="J221" s="3"/>
    </row>
    <row r="222" spans="7:10" ht="23.1" customHeight="1" x14ac:dyDescent="0.2">
      <c r="G222" s="3"/>
      <c r="H222" s="3"/>
      <c r="I222" s="3"/>
      <c r="J222" s="3"/>
    </row>
    <row r="223" spans="7:10" ht="23.1" customHeight="1" x14ac:dyDescent="0.2">
      <c r="G223" s="3"/>
      <c r="H223" s="3"/>
      <c r="I223" s="3"/>
      <c r="J223" s="3"/>
    </row>
    <row r="224" spans="7:10" ht="23.1" customHeight="1" x14ac:dyDescent="0.2">
      <c r="G224" s="3"/>
      <c r="H224" s="3"/>
      <c r="I224" s="3"/>
      <c r="J224" s="3"/>
    </row>
    <row r="225" spans="7:10" ht="23.1" customHeight="1" x14ac:dyDescent="0.2">
      <c r="G225" s="3"/>
      <c r="H225" s="3"/>
      <c r="I225" s="3"/>
      <c r="J225" s="3"/>
    </row>
    <row r="226" spans="7:10" ht="23.1" customHeight="1" x14ac:dyDescent="0.2">
      <c r="G226" s="3"/>
      <c r="H226" s="3"/>
      <c r="I226" s="3"/>
      <c r="J226" s="3"/>
    </row>
    <row r="227" spans="7:10" ht="9.9499999999999993" customHeight="1" x14ac:dyDescent="0.2">
      <c r="G227" s="3"/>
      <c r="H227" s="3"/>
      <c r="I227" s="3"/>
      <c r="J227" s="3"/>
    </row>
    <row r="228" spans="7:10" ht="9.9499999999999993" customHeight="1" x14ac:dyDescent="0.2">
      <c r="G228" s="3"/>
      <c r="H228" s="3"/>
      <c r="I228" s="3"/>
      <c r="J228" s="3"/>
    </row>
    <row r="229" spans="7:10" x14ac:dyDescent="0.2">
      <c r="G229" s="3"/>
      <c r="H229" s="3"/>
      <c r="I229" s="3"/>
      <c r="J229" s="3"/>
    </row>
    <row r="230" spans="7:10" ht="15" customHeight="1" x14ac:dyDescent="0.2">
      <c r="G230" s="3"/>
      <c r="H230" s="3"/>
      <c r="I230" s="3"/>
      <c r="J230" s="3"/>
    </row>
    <row r="231" spans="7:10" ht="23.1" customHeight="1" x14ac:dyDescent="0.2">
      <c r="G231" s="3"/>
      <c r="H231" s="3"/>
      <c r="I231" s="3"/>
      <c r="J231" s="3"/>
    </row>
    <row r="232" spans="7:10" ht="23.1" customHeight="1" x14ac:dyDescent="0.2">
      <c r="G232" s="3"/>
      <c r="H232" s="3"/>
      <c r="I232" s="3"/>
      <c r="J232" s="3"/>
    </row>
    <row r="233" spans="7:10" ht="23.1" customHeight="1" x14ac:dyDescent="0.2">
      <c r="G233" s="3"/>
      <c r="H233" s="3"/>
      <c r="I233" s="3"/>
      <c r="J233" s="3"/>
    </row>
    <row r="234" spans="7:10" ht="23.1" customHeight="1" x14ac:dyDescent="0.2">
      <c r="G234" s="3"/>
      <c r="H234" s="3"/>
      <c r="I234" s="3"/>
      <c r="J234" s="3"/>
    </row>
    <row r="235" spans="7:10" ht="23.1" customHeight="1" x14ac:dyDescent="0.2">
      <c r="G235" s="3"/>
      <c r="H235" s="3"/>
      <c r="I235" s="3"/>
      <c r="J235" s="3"/>
    </row>
    <row r="236" spans="7:10" ht="23.1" customHeight="1" x14ac:dyDescent="0.2">
      <c r="G236" s="3"/>
      <c r="H236" s="3"/>
      <c r="I236" s="3"/>
      <c r="J236" s="3"/>
    </row>
    <row r="237" spans="7:10" ht="23.1" customHeight="1" x14ac:dyDescent="0.2">
      <c r="G237" s="3"/>
      <c r="H237" s="3"/>
      <c r="I237" s="3"/>
      <c r="J237" s="3"/>
    </row>
    <row r="238" spans="7:10" ht="23.1" customHeight="1" x14ac:dyDescent="0.2">
      <c r="G238" s="3"/>
      <c r="H238" s="3"/>
      <c r="I238" s="3"/>
      <c r="J238" s="3"/>
    </row>
    <row r="239" spans="7:10" ht="23.1" customHeight="1" x14ac:dyDescent="0.2">
      <c r="G239" s="3"/>
      <c r="H239" s="3"/>
      <c r="I239" s="3"/>
      <c r="J239" s="3"/>
    </row>
    <row r="240" spans="7:10" ht="23.1" customHeight="1" x14ac:dyDescent="0.2">
      <c r="G240" s="3"/>
      <c r="H240" s="3"/>
      <c r="I240" s="3"/>
      <c r="J240" s="3"/>
    </row>
    <row r="241" spans="7:10" ht="23.1" customHeight="1" x14ac:dyDescent="0.2">
      <c r="G241" s="3"/>
      <c r="H241" s="3"/>
      <c r="I241" s="3"/>
      <c r="J241" s="3"/>
    </row>
    <row r="242" spans="7:10" ht="23.1" customHeight="1" x14ac:dyDescent="0.2">
      <c r="G242" s="3"/>
      <c r="H242" s="3"/>
      <c r="I242" s="3"/>
      <c r="J242" s="3"/>
    </row>
    <row r="243" spans="7:10" ht="23.1" customHeight="1" x14ac:dyDescent="0.2">
      <c r="G243" s="3"/>
      <c r="H243" s="3"/>
      <c r="I243" s="3"/>
      <c r="J243" s="3"/>
    </row>
    <row r="244" spans="7:10" ht="23.1" customHeight="1" x14ac:dyDescent="0.2">
      <c r="G244" s="3"/>
      <c r="H244" s="3"/>
      <c r="I244" s="3"/>
      <c r="J244" s="3"/>
    </row>
    <row r="245" spans="7:10" ht="23.1" customHeight="1" x14ac:dyDescent="0.2">
      <c r="G245" s="3"/>
      <c r="H245" s="3"/>
      <c r="I245" s="3"/>
      <c r="J245" s="3"/>
    </row>
    <row r="246" spans="7:10" ht="23.1" customHeight="1" x14ac:dyDescent="0.2">
      <c r="G246" s="3"/>
      <c r="H246" s="3"/>
      <c r="I246" s="3"/>
      <c r="J246" s="3"/>
    </row>
    <row r="247" spans="7:10" ht="23.1" customHeight="1" x14ac:dyDescent="0.2">
      <c r="G247" s="3"/>
      <c r="H247" s="3"/>
      <c r="I247" s="3"/>
      <c r="J247" s="3"/>
    </row>
    <row r="248" spans="7:10" ht="23.1" customHeight="1" x14ac:dyDescent="0.2">
      <c r="G248" s="3"/>
      <c r="H248" s="3"/>
      <c r="I248" s="3"/>
      <c r="J248" s="3"/>
    </row>
    <row r="249" spans="7:10" ht="23.1" customHeight="1" x14ac:dyDescent="0.2">
      <c r="G249" s="3"/>
      <c r="H249" s="3"/>
      <c r="I249" s="3"/>
      <c r="J249" s="3"/>
    </row>
    <row r="250" spans="7:10" ht="23.1" customHeight="1" x14ac:dyDescent="0.2">
      <c r="G250" s="3"/>
      <c r="H250" s="3"/>
      <c r="I250" s="3"/>
      <c r="J250" s="3"/>
    </row>
    <row r="251" spans="7:10" ht="23.1" customHeight="1" x14ac:dyDescent="0.2">
      <c r="G251" s="3"/>
      <c r="H251" s="3"/>
      <c r="I251" s="3"/>
      <c r="J251" s="3"/>
    </row>
    <row r="252" spans="7:10" ht="23.1" customHeight="1" x14ac:dyDescent="0.2">
      <c r="G252" s="3"/>
      <c r="H252" s="3"/>
      <c r="I252" s="3"/>
      <c r="J252" s="3"/>
    </row>
    <row r="253" spans="7:10" ht="23.1" customHeight="1" x14ac:dyDescent="0.2">
      <c r="G253" s="3"/>
      <c r="H253" s="3"/>
      <c r="I253" s="3"/>
      <c r="J253" s="3"/>
    </row>
    <row r="254" spans="7:10" ht="23.1" customHeight="1" x14ac:dyDescent="0.2">
      <c r="G254" s="3"/>
      <c r="H254" s="3"/>
      <c r="I254" s="3"/>
      <c r="J254" s="3"/>
    </row>
    <row r="255" spans="7:10" ht="23.1" customHeight="1" x14ac:dyDescent="0.2">
      <c r="G255" s="3"/>
      <c r="H255" s="3"/>
      <c r="I255" s="3"/>
      <c r="J255" s="3"/>
    </row>
    <row r="256" spans="7:10" ht="23.1" customHeight="1" x14ac:dyDescent="0.2">
      <c r="G256" s="3"/>
      <c r="H256" s="3"/>
      <c r="I256" s="3"/>
      <c r="J256" s="3"/>
    </row>
    <row r="257" spans="7:10" ht="23.1" customHeight="1" x14ac:dyDescent="0.2">
      <c r="G257" s="3"/>
      <c r="H257" s="3"/>
      <c r="I257" s="3"/>
      <c r="J257" s="3"/>
    </row>
    <row r="258" spans="7:10" ht="23.1" customHeight="1" x14ac:dyDescent="0.2">
      <c r="G258" s="3"/>
      <c r="H258" s="3"/>
      <c r="I258" s="3"/>
      <c r="J258" s="3"/>
    </row>
    <row r="259" spans="7:10" ht="23.1" customHeight="1" x14ac:dyDescent="0.2">
      <c r="G259" s="3"/>
      <c r="H259" s="3"/>
      <c r="I259" s="3"/>
      <c r="J259" s="3"/>
    </row>
    <row r="260" spans="7:10" ht="23.1" customHeight="1" x14ac:dyDescent="0.2">
      <c r="G260" s="3"/>
      <c r="H260" s="3"/>
      <c r="I260" s="3"/>
      <c r="J260" s="3"/>
    </row>
    <row r="261" spans="7:10" ht="23.1" customHeight="1" x14ac:dyDescent="0.2">
      <c r="G261" s="3"/>
      <c r="H261" s="3"/>
      <c r="I261" s="3"/>
      <c r="J261" s="3"/>
    </row>
    <row r="262" spans="7:10" ht="23.1" customHeight="1" x14ac:dyDescent="0.2">
      <c r="G262" s="3"/>
      <c r="H262" s="3"/>
      <c r="I262" s="3"/>
      <c r="J262" s="3"/>
    </row>
    <row r="263" spans="7:10" ht="23.1" customHeight="1" x14ac:dyDescent="0.2">
      <c r="G263" s="3"/>
      <c r="H263" s="3"/>
      <c r="I263" s="3"/>
      <c r="J263" s="3"/>
    </row>
    <row r="264" spans="7:10" ht="23.1" customHeight="1" x14ac:dyDescent="0.2">
      <c r="G264" s="3"/>
      <c r="H264" s="3"/>
      <c r="I264" s="3"/>
      <c r="J264" s="3"/>
    </row>
    <row r="265" spans="7:10" ht="23.1" customHeight="1" x14ac:dyDescent="0.2">
      <c r="G265" s="3"/>
      <c r="H265" s="3"/>
      <c r="I265" s="3"/>
      <c r="J265" s="3"/>
    </row>
    <row r="266" spans="7:10" ht="23.1" customHeight="1" x14ac:dyDescent="0.2">
      <c r="G266" s="3"/>
      <c r="H266" s="3"/>
      <c r="I266" s="3"/>
      <c r="J266" s="3"/>
    </row>
    <row r="267" spans="7:10" ht="23.1" customHeight="1" x14ac:dyDescent="0.2">
      <c r="G267" s="3"/>
      <c r="H267" s="3"/>
      <c r="I267" s="3"/>
      <c r="J267" s="3"/>
    </row>
    <row r="268" spans="7:10" ht="23.1" customHeight="1" x14ac:dyDescent="0.2">
      <c r="G268" s="3"/>
      <c r="H268" s="3"/>
      <c r="I268" s="3"/>
      <c r="J268" s="3"/>
    </row>
    <row r="269" spans="7:10" ht="23.1" customHeight="1" x14ac:dyDescent="0.2">
      <c r="G269" s="3"/>
      <c r="H269" s="3"/>
      <c r="I269" s="3"/>
      <c r="J269" s="3"/>
    </row>
    <row r="270" spans="7:10" ht="23.1" customHeight="1" x14ac:dyDescent="0.2">
      <c r="G270" s="3"/>
      <c r="H270" s="3"/>
      <c r="I270" s="3"/>
      <c r="J270" s="3"/>
    </row>
    <row r="271" spans="7:10" ht="23.1" customHeight="1" x14ac:dyDescent="0.2">
      <c r="G271" s="3"/>
      <c r="H271" s="3"/>
      <c r="I271" s="3"/>
      <c r="J271" s="3"/>
    </row>
    <row r="272" spans="7:10" ht="23.1" customHeight="1" x14ac:dyDescent="0.2">
      <c r="G272" s="3"/>
      <c r="H272" s="3"/>
      <c r="I272" s="3"/>
      <c r="J272" s="3"/>
    </row>
    <row r="273" spans="7:10" ht="23.1" customHeight="1" x14ac:dyDescent="0.2">
      <c r="G273" s="3"/>
      <c r="H273" s="3"/>
      <c r="I273" s="3"/>
      <c r="J273" s="3"/>
    </row>
    <row r="274" spans="7:10" ht="23.1" customHeight="1" x14ac:dyDescent="0.2">
      <c r="G274" s="3"/>
      <c r="H274" s="3"/>
      <c r="I274" s="3"/>
      <c r="J274" s="3"/>
    </row>
    <row r="275" spans="7:10" ht="23.1" customHeight="1" x14ac:dyDescent="0.2">
      <c r="G275" s="3"/>
      <c r="H275" s="3"/>
      <c r="I275" s="3"/>
      <c r="J275" s="3"/>
    </row>
    <row r="276" spans="7:10" ht="23.1" customHeight="1" x14ac:dyDescent="0.2">
      <c r="G276" s="3"/>
      <c r="H276" s="3"/>
      <c r="I276" s="3"/>
      <c r="J276" s="3"/>
    </row>
    <row r="277" spans="7:10" ht="23.1" customHeight="1" x14ac:dyDescent="0.2">
      <c r="G277" s="3"/>
      <c r="H277" s="3"/>
      <c r="I277" s="3"/>
      <c r="J277" s="3"/>
    </row>
    <row r="278" spans="7:10" ht="23.1" customHeight="1" x14ac:dyDescent="0.2">
      <c r="G278" s="3"/>
      <c r="H278" s="3"/>
      <c r="I278" s="3"/>
      <c r="J278" s="3"/>
    </row>
    <row r="279" spans="7:10" ht="23.1" customHeight="1" x14ac:dyDescent="0.2">
      <c r="G279" s="3"/>
      <c r="H279" s="3"/>
      <c r="I279" s="3"/>
      <c r="J279" s="3"/>
    </row>
    <row r="280" spans="7:10" ht="23.1" customHeight="1" x14ac:dyDescent="0.2">
      <c r="G280" s="3"/>
      <c r="H280" s="3"/>
      <c r="I280" s="3"/>
      <c r="J280" s="3"/>
    </row>
    <row r="281" spans="7:10" ht="23.1" customHeight="1" x14ac:dyDescent="0.2">
      <c r="G281" s="3"/>
      <c r="H281" s="3"/>
      <c r="I281" s="3"/>
      <c r="J281" s="3"/>
    </row>
    <row r="282" spans="7:10" ht="23.1" customHeight="1" x14ac:dyDescent="0.2">
      <c r="G282" s="3"/>
      <c r="H282" s="3"/>
      <c r="I282" s="3"/>
      <c r="J282" s="3"/>
    </row>
    <row r="283" spans="7:10" ht="23.1" customHeight="1" x14ac:dyDescent="0.2">
      <c r="G283" s="3"/>
      <c r="H283" s="3"/>
      <c r="I283" s="3"/>
      <c r="J283" s="3"/>
    </row>
    <row r="284" spans="7:10" ht="23.1" customHeight="1" x14ac:dyDescent="0.2">
      <c r="G284" s="3"/>
      <c r="H284" s="3"/>
      <c r="I284" s="3"/>
      <c r="J284" s="3"/>
    </row>
    <row r="285" spans="7:10" ht="23.1" customHeight="1" x14ac:dyDescent="0.2">
      <c r="G285" s="3"/>
      <c r="H285" s="3"/>
      <c r="I285" s="3"/>
      <c r="J285" s="3"/>
    </row>
    <row r="286" spans="7:10" ht="23.1" customHeight="1" x14ac:dyDescent="0.2">
      <c r="G286" s="3"/>
      <c r="H286" s="3"/>
      <c r="I286" s="3"/>
      <c r="J286" s="3"/>
    </row>
    <row r="287" spans="7:10" ht="23.1" customHeight="1" x14ac:dyDescent="0.2">
      <c r="G287" s="3"/>
      <c r="H287" s="3"/>
      <c r="I287" s="3"/>
      <c r="J287" s="3"/>
    </row>
    <row r="288" spans="7:10" ht="23.1" customHeight="1" x14ac:dyDescent="0.2">
      <c r="G288" s="3"/>
      <c r="H288" s="3"/>
      <c r="I288" s="3"/>
      <c r="J288" s="3"/>
    </row>
    <row r="289" spans="7:10" ht="23.1" customHeight="1" x14ac:dyDescent="0.2">
      <c r="G289" s="3"/>
      <c r="H289" s="3"/>
      <c r="I289" s="3"/>
      <c r="J289" s="3"/>
    </row>
    <row r="290" spans="7:10" ht="23.1" customHeight="1" x14ac:dyDescent="0.2">
      <c r="G290" s="3"/>
      <c r="H290" s="3"/>
      <c r="I290" s="3"/>
      <c r="J290" s="3"/>
    </row>
    <row r="291" spans="7:10" ht="23.1" customHeight="1" x14ac:dyDescent="0.2">
      <c r="G291" s="3"/>
      <c r="H291" s="3"/>
      <c r="I291" s="3"/>
      <c r="J291" s="3"/>
    </row>
    <row r="292" spans="7:10" ht="23.1" customHeight="1" x14ac:dyDescent="0.2">
      <c r="G292" s="3"/>
      <c r="H292" s="3"/>
      <c r="I292" s="3"/>
      <c r="J292" s="3"/>
    </row>
    <row r="293" spans="7:10" ht="23.1" customHeight="1" x14ac:dyDescent="0.2">
      <c r="G293" s="3"/>
      <c r="H293" s="3"/>
      <c r="I293" s="3"/>
      <c r="J293" s="3"/>
    </row>
    <row r="294" spans="7:10" ht="23.1" customHeight="1" x14ac:dyDescent="0.2">
      <c r="G294" s="3"/>
      <c r="H294" s="3"/>
      <c r="I294" s="3"/>
      <c r="J294" s="3"/>
    </row>
    <row r="295" spans="7:10" ht="23.1" customHeight="1" x14ac:dyDescent="0.2">
      <c r="G295" s="3"/>
      <c r="H295" s="3"/>
      <c r="I295" s="3"/>
      <c r="J295" s="3"/>
    </row>
    <row r="296" spans="7:10" ht="23.1" customHeight="1" x14ac:dyDescent="0.2">
      <c r="G296" s="3"/>
      <c r="H296" s="3"/>
      <c r="I296" s="3"/>
      <c r="J296" s="3"/>
    </row>
    <row r="297" spans="7:10" ht="23.1" customHeight="1" x14ac:dyDescent="0.2">
      <c r="G297" s="3"/>
      <c r="H297" s="3"/>
      <c r="I297" s="3"/>
      <c r="J297" s="3"/>
    </row>
    <row r="298" spans="7:10" ht="23.1" customHeight="1" x14ac:dyDescent="0.2">
      <c r="G298" s="3"/>
      <c r="H298" s="3"/>
      <c r="I298" s="3"/>
      <c r="J298" s="3"/>
    </row>
    <row r="299" spans="7:10" ht="23.1" customHeight="1" x14ac:dyDescent="0.2">
      <c r="G299" s="3"/>
      <c r="H299" s="3"/>
      <c r="I299" s="3"/>
      <c r="J299" s="3"/>
    </row>
    <row r="300" spans="7:10" ht="23.1" customHeight="1" x14ac:dyDescent="0.2">
      <c r="G300" s="3"/>
      <c r="H300" s="3"/>
      <c r="I300" s="3"/>
      <c r="J300" s="3"/>
    </row>
    <row r="301" spans="7:10" ht="23.1" customHeight="1" x14ac:dyDescent="0.2">
      <c r="G301" s="3"/>
      <c r="H301" s="3"/>
      <c r="I301" s="3"/>
      <c r="J301" s="3"/>
    </row>
    <row r="302" spans="7:10" ht="23.1" customHeight="1" x14ac:dyDescent="0.2">
      <c r="G302" s="3"/>
      <c r="H302" s="3"/>
      <c r="I302" s="3"/>
      <c r="J302" s="3"/>
    </row>
    <row r="303" spans="7:10" ht="23.1" customHeight="1" x14ac:dyDescent="0.2">
      <c r="G303" s="3"/>
      <c r="H303" s="3"/>
      <c r="I303" s="3"/>
      <c r="J303" s="3"/>
    </row>
    <row r="304" spans="7:10" ht="23.1" customHeight="1" x14ac:dyDescent="0.2">
      <c r="G304" s="3"/>
      <c r="H304" s="3"/>
      <c r="I304" s="3"/>
      <c r="J304" s="3"/>
    </row>
    <row r="305" spans="7:10" ht="23.1" customHeight="1" x14ac:dyDescent="0.2">
      <c r="G305" s="3"/>
      <c r="H305" s="3"/>
      <c r="I305" s="3"/>
      <c r="J305" s="3"/>
    </row>
    <row r="306" spans="7:10" ht="23.1" customHeight="1" x14ac:dyDescent="0.2">
      <c r="G306" s="3"/>
      <c r="H306" s="3"/>
      <c r="I306" s="3"/>
      <c r="J306" s="3"/>
    </row>
    <row r="307" spans="7:10" ht="23.1" customHeight="1" x14ac:dyDescent="0.2">
      <c r="G307" s="3"/>
      <c r="H307" s="3"/>
      <c r="I307" s="3"/>
      <c r="J307" s="3"/>
    </row>
    <row r="308" spans="7:10" ht="23.1" customHeight="1" x14ac:dyDescent="0.2">
      <c r="G308" s="3"/>
      <c r="H308" s="3"/>
      <c r="I308" s="3"/>
      <c r="J308" s="3"/>
    </row>
    <row r="309" spans="7:10" ht="23.1" customHeight="1" x14ac:dyDescent="0.2">
      <c r="G309" s="3"/>
      <c r="H309" s="3"/>
      <c r="I309" s="3"/>
      <c r="J309" s="3"/>
    </row>
    <row r="310" spans="7:10" ht="23.1" customHeight="1" x14ac:dyDescent="0.2">
      <c r="G310" s="3"/>
      <c r="H310" s="3"/>
      <c r="I310" s="3"/>
      <c r="J310" s="3"/>
    </row>
    <row r="311" spans="7:10" ht="23.1" customHeight="1" x14ac:dyDescent="0.2">
      <c r="G311" s="3"/>
      <c r="H311" s="3"/>
      <c r="I311" s="3"/>
      <c r="J311" s="3"/>
    </row>
    <row r="312" spans="7:10" ht="23.1" customHeight="1" x14ac:dyDescent="0.2">
      <c r="G312" s="3"/>
      <c r="H312" s="3"/>
      <c r="I312" s="3"/>
      <c r="J312" s="3"/>
    </row>
    <row r="313" spans="7:10" ht="23.1" customHeight="1" x14ac:dyDescent="0.2">
      <c r="G313" s="3"/>
      <c r="H313" s="3"/>
      <c r="I313" s="3"/>
      <c r="J313" s="3"/>
    </row>
    <row r="314" spans="7:10" ht="23.1" customHeight="1" x14ac:dyDescent="0.2">
      <c r="G314" s="3"/>
      <c r="H314" s="3"/>
      <c r="I314" s="3"/>
      <c r="J314" s="3"/>
    </row>
    <row r="315" spans="7:10" ht="23.1" customHeight="1" x14ac:dyDescent="0.2">
      <c r="G315" s="3"/>
      <c r="H315" s="3"/>
      <c r="I315" s="3"/>
      <c r="J315" s="3"/>
    </row>
    <row r="316" spans="7:10" ht="23.1" customHeight="1" x14ac:dyDescent="0.2">
      <c r="G316" s="3"/>
      <c r="H316" s="3"/>
      <c r="I316" s="3"/>
      <c r="J316" s="3"/>
    </row>
    <row r="317" spans="7:10" ht="23.1" customHeight="1" x14ac:dyDescent="0.2"/>
    <row r="318" spans="7:10" ht="23.1" customHeight="1" x14ac:dyDescent="0.2"/>
    <row r="319" spans="7:10" ht="23.1" customHeight="1" x14ac:dyDescent="0.2"/>
    <row r="320" spans="7:10" ht="23.1" customHeight="1" x14ac:dyDescent="0.2"/>
    <row r="321" ht="23.1" customHeight="1" x14ac:dyDescent="0.2"/>
    <row r="322" ht="23.1" customHeight="1" x14ac:dyDescent="0.2"/>
    <row r="323" ht="23.1" customHeight="1" x14ac:dyDescent="0.2"/>
    <row r="324" ht="23.1" customHeight="1" x14ac:dyDescent="0.2"/>
    <row r="325" ht="23.1" customHeight="1" x14ac:dyDescent="0.2"/>
    <row r="326" ht="23.1" customHeight="1" x14ac:dyDescent="0.2"/>
    <row r="327" ht="23.1" customHeight="1" x14ac:dyDescent="0.2"/>
    <row r="328" ht="23.1" customHeight="1" x14ac:dyDescent="0.2"/>
    <row r="329" ht="23.1" customHeight="1" x14ac:dyDescent="0.2"/>
    <row r="330" ht="23.1" customHeight="1" x14ac:dyDescent="0.2"/>
    <row r="331" ht="23.1" customHeight="1" x14ac:dyDescent="0.2"/>
    <row r="332" ht="23.1" customHeight="1" x14ac:dyDescent="0.2"/>
    <row r="333" ht="23.1" customHeight="1" x14ac:dyDescent="0.2"/>
    <row r="334" ht="23.1" customHeight="1" x14ac:dyDescent="0.2"/>
    <row r="335" ht="23.1" customHeight="1" x14ac:dyDescent="0.2"/>
    <row r="336" ht="23.1" customHeight="1" x14ac:dyDescent="0.2"/>
    <row r="337" ht="23.1" customHeight="1" x14ac:dyDescent="0.2"/>
    <row r="338" ht="23.1" customHeight="1" x14ac:dyDescent="0.2"/>
    <row r="339" ht="23.1" customHeight="1" x14ac:dyDescent="0.2"/>
    <row r="340" ht="23.1" customHeight="1" x14ac:dyDescent="0.2"/>
    <row r="341" ht="23.1" customHeight="1" x14ac:dyDescent="0.2"/>
    <row r="342" ht="23.1" customHeight="1" x14ac:dyDescent="0.2"/>
    <row r="343" ht="23.1" customHeight="1" x14ac:dyDescent="0.2"/>
    <row r="344" ht="23.1" customHeight="1" x14ac:dyDescent="0.2"/>
    <row r="345" ht="23.1" customHeight="1" x14ac:dyDescent="0.2"/>
    <row r="346" ht="23.1" customHeight="1" x14ac:dyDescent="0.2"/>
    <row r="347" ht="23.1" customHeight="1" x14ac:dyDescent="0.2"/>
    <row r="348" ht="23.1" customHeight="1" x14ac:dyDescent="0.2"/>
    <row r="349" ht="23.1" customHeight="1" x14ac:dyDescent="0.2"/>
    <row r="350" ht="23.1" customHeight="1" x14ac:dyDescent="0.2"/>
    <row r="351" ht="23.1" customHeight="1" x14ac:dyDescent="0.2"/>
    <row r="352" ht="23.1" customHeight="1" x14ac:dyDescent="0.2"/>
    <row r="353" ht="23.1" customHeight="1" x14ac:dyDescent="0.2"/>
    <row r="354" ht="23.1" customHeight="1" x14ac:dyDescent="0.2"/>
    <row r="355" ht="23.1" customHeight="1" x14ac:dyDescent="0.2"/>
    <row r="356" ht="23.1" customHeight="1" x14ac:dyDescent="0.2"/>
    <row r="357" ht="23.1" customHeight="1" x14ac:dyDescent="0.2"/>
    <row r="358" ht="23.1" customHeight="1" x14ac:dyDescent="0.2"/>
    <row r="359" ht="23.1" customHeight="1" x14ac:dyDescent="0.2"/>
    <row r="360" ht="23.1" customHeight="1" x14ac:dyDescent="0.2"/>
    <row r="361" ht="23.1" customHeight="1" x14ac:dyDescent="0.2"/>
    <row r="362" ht="23.1" customHeight="1" x14ac:dyDescent="0.2"/>
    <row r="363" ht="23.1" customHeight="1" x14ac:dyDescent="0.2"/>
    <row r="364" ht="23.1" customHeight="1" x14ac:dyDescent="0.2"/>
    <row r="365" ht="23.1" customHeight="1" x14ac:dyDescent="0.2"/>
    <row r="366" ht="23.1" customHeight="1" x14ac:dyDescent="0.2"/>
    <row r="367" ht="23.1" customHeight="1" x14ac:dyDescent="0.2"/>
    <row r="368" ht="23.1" customHeight="1" x14ac:dyDescent="0.2"/>
    <row r="369" spans="7:10" ht="23.1" customHeight="1" x14ac:dyDescent="0.2"/>
    <row r="370" spans="7:10" ht="23.1" customHeight="1" x14ac:dyDescent="0.2"/>
    <row r="371" spans="7:10" ht="23.1" customHeight="1" x14ac:dyDescent="0.2"/>
    <row r="372" spans="7:10" ht="23.1" customHeight="1" x14ac:dyDescent="0.2"/>
    <row r="373" spans="7:10" ht="23.1" customHeight="1" x14ac:dyDescent="0.2"/>
    <row r="374" spans="7:10" ht="23.1" customHeight="1" x14ac:dyDescent="0.2"/>
    <row r="375" spans="7:10" ht="23.1" customHeight="1" x14ac:dyDescent="0.2"/>
    <row r="376" spans="7:10" ht="23.1" customHeight="1" x14ac:dyDescent="0.2"/>
    <row r="377" spans="7:10" ht="23.1" customHeight="1" x14ac:dyDescent="0.2"/>
    <row r="378" spans="7:10" ht="23.1" customHeight="1" x14ac:dyDescent="0.2"/>
    <row r="379" spans="7:10" ht="23.1" customHeight="1" x14ac:dyDescent="0.2"/>
    <row r="380" spans="7:10" ht="23.1" customHeight="1" x14ac:dyDescent="0.2">
      <c r="G380" s="3"/>
      <c r="H380" s="3"/>
      <c r="I380" s="3"/>
      <c r="J380" s="3"/>
    </row>
    <row r="381" spans="7:10" ht="23.1" customHeight="1" x14ac:dyDescent="0.2">
      <c r="G381" s="3"/>
      <c r="H381" s="3"/>
      <c r="I381" s="3"/>
      <c r="J381" s="3"/>
    </row>
    <row r="382" spans="7:10" ht="23.1" customHeight="1" x14ac:dyDescent="0.2">
      <c r="G382" s="3"/>
      <c r="H382" s="3"/>
      <c r="I382" s="3"/>
      <c r="J382" s="3"/>
    </row>
    <row r="383" spans="7:10" ht="23.1" customHeight="1" x14ac:dyDescent="0.2">
      <c r="G383" s="3"/>
      <c r="H383" s="3"/>
      <c r="I383" s="3"/>
      <c r="J383" s="3"/>
    </row>
    <row r="384" spans="7:10" ht="23.1" customHeight="1" x14ac:dyDescent="0.2">
      <c r="G384" s="3"/>
      <c r="H384" s="3"/>
      <c r="I384" s="3"/>
      <c r="J384" s="3"/>
    </row>
    <row r="385" spans="7:10" ht="23.1" customHeight="1" x14ac:dyDescent="0.2">
      <c r="G385" s="3"/>
      <c r="H385" s="3"/>
      <c r="I385" s="3"/>
      <c r="J385" s="3"/>
    </row>
    <row r="386" spans="7:10" ht="23.1" customHeight="1" x14ac:dyDescent="0.2">
      <c r="G386" s="3"/>
      <c r="H386" s="3"/>
      <c r="I386" s="3"/>
      <c r="J386" s="3"/>
    </row>
    <row r="387" spans="7:10" ht="23.1" customHeight="1" x14ac:dyDescent="0.2">
      <c r="G387" s="3"/>
      <c r="H387" s="3"/>
      <c r="I387" s="3"/>
      <c r="J387" s="3"/>
    </row>
    <row r="388" spans="7:10" ht="23.1" customHeight="1" x14ac:dyDescent="0.2">
      <c r="G388" s="3"/>
      <c r="H388" s="3"/>
      <c r="I388" s="3"/>
      <c r="J388" s="3"/>
    </row>
    <row r="389" spans="7:10" ht="23.1" customHeight="1" x14ac:dyDescent="0.2">
      <c r="G389" s="3"/>
      <c r="H389" s="3"/>
      <c r="I389" s="3"/>
      <c r="J389" s="3"/>
    </row>
    <row r="390" spans="7:10" ht="23.1" customHeight="1" x14ac:dyDescent="0.2">
      <c r="G390" s="3"/>
      <c r="H390" s="3"/>
      <c r="I390" s="3"/>
      <c r="J390" s="3"/>
    </row>
    <row r="391" spans="7:10" ht="23.1" customHeight="1" x14ac:dyDescent="0.2">
      <c r="G391" s="3"/>
      <c r="H391" s="3"/>
      <c r="I391" s="3"/>
      <c r="J391" s="3"/>
    </row>
    <row r="392" spans="7:10" ht="23.1" customHeight="1" x14ac:dyDescent="0.2">
      <c r="G392" s="3"/>
      <c r="H392" s="3"/>
      <c r="I392" s="3"/>
      <c r="J392" s="3"/>
    </row>
    <row r="393" spans="7:10" ht="23.1" customHeight="1" x14ac:dyDescent="0.2">
      <c r="G393" s="3"/>
      <c r="H393" s="3"/>
      <c r="I393" s="3"/>
      <c r="J393" s="3"/>
    </row>
    <row r="394" spans="7:10" ht="23.1" customHeight="1" x14ac:dyDescent="0.2">
      <c r="G394" s="3"/>
      <c r="H394" s="3"/>
      <c r="I394" s="3"/>
      <c r="J394" s="3"/>
    </row>
    <row r="395" spans="7:10" ht="23.1" customHeight="1" x14ac:dyDescent="0.2">
      <c r="G395" s="3"/>
      <c r="H395" s="3"/>
      <c r="I395" s="3"/>
      <c r="J395" s="3"/>
    </row>
    <row r="396" spans="7:10" ht="23.1" customHeight="1" x14ac:dyDescent="0.2">
      <c r="G396" s="3"/>
      <c r="H396" s="3"/>
      <c r="I396" s="3"/>
      <c r="J396" s="3"/>
    </row>
    <row r="397" spans="7:10" ht="23.1" customHeight="1" x14ac:dyDescent="0.2">
      <c r="G397" s="3"/>
      <c r="H397" s="3"/>
      <c r="I397" s="3"/>
      <c r="J397" s="3"/>
    </row>
    <row r="398" spans="7:10" ht="23.1" customHeight="1" x14ac:dyDescent="0.2">
      <c r="G398" s="3"/>
      <c r="H398" s="3"/>
      <c r="I398" s="3"/>
      <c r="J398" s="3"/>
    </row>
    <row r="399" spans="7:10" ht="23.1" customHeight="1" x14ac:dyDescent="0.2">
      <c r="G399" s="3"/>
      <c r="H399" s="3"/>
      <c r="I399" s="3"/>
      <c r="J399" s="3"/>
    </row>
    <row r="400" spans="7:10" ht="23.1" customHeight="1" x14ac:dyDescent="0.2">
      <c r="G400" s="3"/>
      <c r="H400" s="3"/>
      <c r="I400" s="3"/>
      <c r="J400" s="3"/>
    </row>
    <row r="401" spans="7:10" ht="23.1" customHeight="1" x14ac:dyDescent="0.2">
      <c r="G401" s="3"/>
      <c r="H401" s="3"/>
      <c r="I401" s="3"/>
      <c r="J401" s="3"/>
    </row>
    <row r="402" spans="7:10" ht="23.1" customHeight="1" x14ac:dyDescent="0.2">
      <c r="G402" s="3"/>
      <c r="H402" s="3"/>
      <c r="I402" s="3"/>
      <c r="J402" s="3"/>
    </row>
    <row r="403" spans="7:10" ht="23.1" customHeight="1" x14ac:dyDescent="0.2">
      <c r="G403" s="3"/>
      <c r="H403" s="3"/>
      <c r="I403" s="3"/>
      <c r="J403" s="3"/>
    </row>
    <row r="404" spans="7:10" ht="23.1" customHeight="1" x14ac:dyDescent="0.2">
      <c r="G404" s="3"/>
      <c r="H404" s="3"/>
      <c r="I404" s="3"/>
      <c r="J404" s="3"/>
    </row>
    <row r="405" spans="7:10" ht="23.1" customHeight="1" x14ac:dyDescent="0.2">
      <c r="G405" s="3"/>
      <c r="H405" s="3"/>
      <c r="I405" s="3"/>
      <c r="J405" s="3"/>
    </row>
    <row r="406" spans="7:10" ht="23.1" customHeight="1" x14ac:dyDescent="0.2">
      <c r="G406" s="3"/>
      <c r="H406" s="3"/>
      <c r="I406" s="3"/>
      <c r="J406" s="3"/>
    </row>
    <row r="407" spans="7:10" ht="23.1" customHeight="1" x14ac:dyDescent="0.2">
      <c r="G407" s="3"/>
      <c r="H407" s="3"/>
      <c r="I407" s="3"/>
      <c r="J407" s="3"/>
    </row>
    <row r="408" spans="7:10" ht="23.1" customHeight="1" x14ac:dyDescent="0.2">
      <c r="G408" s="3"/>
      <c r="H408" s="3"/>
      <c r="I408" s="3"/>
      <c r="J408" s="3"/>
    </row>
    <row r="409" spans="7:10" ht="23.1" customHeight="1" x14ac:dyDescent="0.2">
      <c r="G409" s="3"/>
      <c r="H409" s="3"/>
      <c r="I409" s="3"/>
      <c r="J409" s="3"/>
    </row>
    <row r="410" spans="7:10" ht="23.1" customHeight="1" x14ac:dyDescent="0.2">
      <c r="G410" s="3"/>
      <c r="H410" s="3"/>
      <c r="I410" s="3"/>
      <c r="J410" s="3"/>
    </row>
    <row r="411" spans="7:10" ht="23.1" customHeight="1" x14ac:dyDescent="0.2">
      <c r="G411" s="3"/>
      <c r="H411" s="3"/>
      <c r="I411" s="3"/>
      <c r="J411" s="3"/>
    </row>
    <row r="412" spans="7:10" ht="23.1" customHeight="1" x14ac:dyDescent="0.2">
      <c r="G412" s="3"/>
      <c r="H412" s="3"/>
      <c r="I412" s="3"/>
      <c r="J412" s="3"/>
    </row>
    <row r="413" spans="7:10" ht="23.1" customHeight="1" x14ac:dyDescent="0.2">
      <c r="G413" s="3"/>
      <c r="H413" s="3"/>
      <c r="I413" s="3"/>
      <c r="J413" s="3"/>
    </row>
    <row r="414" spans="7:10" ht="23.1" customHeight="1" x14ac:dyDescent="0.2">
      <c r="G414" s="3"/>
      <c r="H414" s="3"/>
      <c r="I414" s="3"/>
      <c r="J414" s="3"/>
    </row>
    <row r="415" spans="7:10" ht="23.1" customHeight="1" x14ac:dyDescent="0.2">
      <c r="G415" s="3"/>
      <c r="H415" s="3"/>
      <c r="I415" s="3"/>
      <c r="J415" s="3"/>
    </row>
    <row r="416" spans="7:10" ht="23.1" customHeight="1" x14ac:dyDescent="0.2">
      <c r="G416" s="3"/>
      <c r="H416" s="3"/>
      <c r="I416" s="3"/>
      <c r="J416" s="3"/>
    </row>
    <row r="417" spans="7:10" ht="23.1" customHeight="1" x14ac:dyDescent="0.2">
      <c r="G417" s="3"/>
      <c r="H417" s="3"/>
      <c r="I417" s="3"/>
      <c r="J417" s="3"/>
    </row>
    <row r="418" spans="7:10" ht="23.1" customHeight="1" x14ac:dyDescent="0.2">
      <c r="G418" s="3"/>
      <c r="H418" s="3"/>
      <c r="I418" s="3"/>
      <c r="J418" s="3"/>
    </row>
    <row r="419" spans="7:10" ht="23.1" customHeight="1" x14ac:dyDescent="0.2">
      <c r="G419" s="3"/>
      <c r="H419" s="3"/>
      <c r="I419" s="3"/>
      <c r="J419" s="3"/>
    </row>
    <row r="420" spans="7:10" ht="23.1" customHeight="1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  <row r="487" spans="7:10" x14ac:dyDescent="0.2">
      <c r="G487" s="3"/>
      <c r="H487" s="3"/>
      <c r="I487" s="3"/>
      <c r="J487" s="3"/>
    </row>
    <row r="488" spans="7:10" x14ac:dyDescent="0.2">
      <c r="G488" s="3"/>
      <c r="H488" s="3"/>
      <c r="I488" s="3"/>
      <c r="J488" s="3"/>
    </row>
    <row r="489" spans="7:10" x14ac:dyDescent="0.2">
      <c r="G489" s="3"/>
      <c r="H489" s="3"/>
      <c r="I489" s="3"/>
      <c r="J489" s="3"/>
    </row>
    <row r="490" spans="7:10" x14ac:dyDescent="0.2">
      <c r="G490" s="3"/>
      <c r="H490" s="3"/>
      <c r="I490" s="3"/>
      <c r="J490" s="3"/>
    </row>
    <row r="491" spans="7:10" x14ac:dyDescent="0.2">
      <c r="G491" s="3"/>
      <c r="H491" s="3"/>
      <c r="I491" s="3"/>
      <c r="J491" s="3"/>
    </row>
    <row r="492" spans="7:10" x14ac:dyDescent="0.2">
      <c r="G492" s="3"/>
      <c r="H492" s="3"/>
      <c r="I492" s="3"/>
      <c r="J492" s="3"/>
    </row>
    <row r="493" spans="7:10" x14ac:dyDescent="0.2">
      <c r="G493" s="3"/>
      <c r="H493" s="3"/>
      <c r="I493" s="3"/>
      <c r="J493" s="3"/>
    </row>
    <row r="494" spans="7:10" x14ac:dyDescent="0.2">
      <c r="G494" s="3"/>
      <c r="H494" s="3"/>
      <c r="I494" s="3"/>
      <c r="J494" s="3"/>
    </row>
    <row r="495" spans="7:10" x14ac:dyDescent="0.2">
      <c r="G495" s="3"/>
      <c r="H495" s="3"/>
      <c r="I495" s="3"/>
      <c r="J495" s="3"/>
    </row>
    <row r="496" spans="7:10" x14ac:dyDescent="0.2">
      <c r="G496" s="3"/>
      <c r="H496" s="3"/>
      <c r="I496" s="3"/>
      <c r="J496" s="3"/>
    </row>
    <row r="497" spans="7:10" x14ac:dyDescent="0.2">
      <c r="G497" s="3"/>
      <c r="H497" s="3"/>
      <c r="I497" s="3"/>
      <c r="J497" s="3"/>
    </row>
    <row r="498" spans="7:10" x14ac:dyDescent="0.2">
      <c r="G498" s="3"/>
      <c r="H498" s="3"/>
      <c r="I498" s="3"/>
      <c r="J498" s="3"/>
    </row>
    <row r="499" spans="7:10" x14ac:dyDescent="0.2">
      <c r="G499" s="3"/>
      <c r="H499" s="3"/>
      <c r="I499" s="3"/>
      <c r="J499" s="3"/>
    </row>
    <row r="500" spans="7:10" x14ac:dyDescent="0.2">
      <c r="G500" s="3"/>
      <c r="H500" s="3"/>
      <c r="I500" s="3"/>
      <c r="J500" s="3"/>
    </row>
    <row r="501" spans="7:10" x14ac:dyDescent="0.2">
      <c r="G501" s="3"/>
      <c r="H501" s="3"/>
      <c r="I501" s="3"/>
      <c r="J501" s="3"/>
    </row>
    <row r="502" spans="7:10" x14ac:dyDescent="0.2">
      <c r="G502" s="3"/>
      <c r="H502" s="3"/>
      <c r="I502" s="3"/>
      <c r="J502" s="3"/>
    </row>
    <row r="503" spans="7:10" x14ac:dyDescent="0.2">
      <c r="G503" s="3"/>
      <c r="H503" s="3"/>
      <c r="I503" s="3"/>
      <c r="J503" s="3"/>
    </row>
    <row r="504" spans="7:10" x14ac:dyDescent="0.2">
      <c r="G504" s="3"/>
      <c r="H504" s="3"/>
      <c r="I504" s="3"/>
      <c r="J504" s="3"/>
    </row>
    <row r="505" spans="7:10" x14ac:dyDescent="0.2">
      <c r="G505" s="3"/>
      <c r="H505" s="3"/>
      <c r="I505" s="3"/>
      <c r="J505" s="3"/>
    </row>
    <row r="506" spans="7:10" x14ac:dyDescent="0.2">
      <c r="G506" s="3"/>
      <c r="H506" s="3"/>
      <c r="I506" s="3"/>
      <c r="J506" s="3"/>
    </row>
    <row r="507" spans="7:10" x14ac:dyDescent="0.2">
      <c r="G507" s="3"/>
      <c r="H507" s="3"/>
      <c r="I507" s="3"/>
      <c r="J507" s="3"/>
    </row>
    <row r="508" spans="7:10" x14ac:dyDescent="0.2">
      <c r="G508" s="3"/>
      <c r="H508" s="3"/>
      <c r="I508" s="3"/>
      <c r="J508" s="3"/>
    </row>
    <row r="509" spans="7:10" x14ac:dyDescent="0.2">
      <c r="G509" s="3"/>
      <c r="H509" s="3"/>
      <c r="I509" s="3"/>
      <c r="J509" s="3"/>
    </row>
    <row r="510" spans="7:10" x14ac:dyDescent="0.2">
      <c r="G510" s="3"/>
      <c r="H510" s="3"/>
      <c r="I510" s="3"/>
      <c r="J510" s="3"/>
    </row>
    <row r="511" spans="7:10" x14ac:dyDescent="0.2">
      <c r="G511" s="3"/>
      <c r="H511" s="3"/>
      <c r="I511" s="3"/>
      <c r="J511" s="3"/>
    </row>
    <row r="512" spans="7:10" x14ac:dyDescent="0.2">
      <c r="G512" s="3"/>
      <c r="H512" s="3"/>
      <c r="I512" s="3"/>
      <c r="J512" s="3"/>
    </row>
    <row r="513" spans="7:10" x14ac:dyDescent="0.2">
      <c r="G513" s="3"/>
      <c r="H513" s="3"/>
      <c r="I513" s="3"/>
      <c r="J513" s="3"/>
    </row>
    <row r="514" spans="7:10" x14ac:dyDescent="0.2">
      <c r="G514" s="3"/>
      <c r="H514" s="3"/>
      <c r="I514" s="3"/>
      <c r="J514" s="3"/>
    </row>
    <row r="515" spans="7:10" x14ac:dyDescent="0.2">
      <c r="G515" s="3"/>
      <c r="H515" s="3"/>
      <c r="I515" s="3"/>
      <c r="J515" s="3"/>
    </row>
    <row r="516" spans="7:10" x14ac:dyDescent="0.2">
      <c r="G516" s="3"/>
      <c r="H516" s="3"/>
      <c r="I516" s="3"/>
      <c r="J516" s="3"/>
    </row>
    <row r="517" spans="7:10" x14ac:dyDescent="0.2">
      <c r="G517" s="3"/>
      <c r="H517" s="3"/>
      <c r="I517" s="3"/>
      <c r="J517" s="3"/>
    </row>
    <row r="518" spans="7:10" x14ac:dyDescent="0.2">
      <c r="G518" s="3"/>
      <c r="H518" s="3"/>
      <c r="I518" s="3"/>
      <c r="J518" s="3"/>
    </row>
    <row r="519" spans="7:10" x14ac:dyDescent="0.2">
      <c r="G519" s="3"/>
      <c r="H519" s="3"/>
      <c r="I519" s="3"/>
      <c r="J519" s="3"/>
    </row>
    <row r="520" spans="7:10" x14ac:dyDescent="0.2">
      <c r="G520" s="3"/>
      <c r="H520" s="3"/>
      <c r="I520" s="3"/>
      <c r="J520" s="3"/>
    </row>
    <row r="521" spans="7:10" x14ac:dyDescent="0.2">
      <c r="G521" s="3"/>
      <c r="H521" s="3"/>
      <c r="I521" s="3"/>
      <c r="J521" s="3"/>
    </row>
    <row r="522" spans="7:10" x14ac:dyDescent="0.2">
      <c r="G522" s="3"/>
      <c r="H522" s="3"/>
      <c r="I522" s="3"/>
      <c r="J522" s="3"/>
    </row>
    <row r="523" spans="7:10" x14ac:dyDescent="0.2">
      <c r="G523" s="3"/>
      <c r="H523" s="3"/>
      <c r="I523" s="3"/>
      <c r="J523" s="3"/>
    </row>
    <row r="524" spans="7:10" x14ac:dyDescent="0.2">
      <c r="G524" s="3"/>
      <c r="H524" s="3"/>
      <c r="I524" s="3"/>
      <c r="J524" s="3"/>
    </row>
    <row r="525" spans="7:10" x14ac:dyDescent="0.2">
      <c r="G525" s="3"/>
      <c r="H525" s="3"/>
      <c r="I525" s="3"/>
      <c r="J525" s="3"/>
    </row>
    <row r="526" spans="7:10" x14ac:dyDescent="0.2">
      <c r="G526" s="3"/>
      <c r="H526" s="3"/>
      <c r="I526" s="3"/>
      <c r="J526" s="3"/>
    </row>
    <row r="527" spans="7:10" x14ac:dyDescent="0.2">
      <c r="G527" s="3"/>
      <c r="H527" s="3"/>
      <c r="I527" s="3"/>
      <c r="J527" s="3"/>
    </row>
    <row r="528" spans="7:10" x14ac:dyDescent="0.2">
      <c r="G528" s="3"/>
      <c r="H528" s="3"/>
      <c r="I528" s="3"/>
      <c r="J528" s="3"/>
    </row>
    <row r="529" spans="7:10" x14ac:dyDescent="0.2">
      <c r="G529" s="3"/>
      <c r="H529" s="3"/>
      <c r="I529" s="3"/>
      <c r="J529" s="3"/>
    </row>
    <row r="530" spans="7:10" x14ac:dyDescent="0.2">
      <c r="G530" s="3"/>
      <c r="H530" s="3"/>
      <c r="I530" s="3"/>
      <c r="J530" s="3"/>
    </row>
    <row r="531" spans="7:10" x14ac:dyDescent="0.2">
      <c r="G531" s="3"/>
      <c r="H531" s="3"/>
      <c r="I531" s="3"/>
      <c r="J531" s="3"/>
    </row>
    <row r="532" spans="7:10" x14ac:dyDescent="0.2">
      <c r="G532" s="3"/>
      <c r="H532" s="3"/>
      <c r="I532" s="3"/>
      <c r="J532" s="3"/>
    </row>
    <row r="533" spans="7:10" x14ac:dyDescent="0.2">
      <c r="G533" s="3"/>
      <c r="H533" s="3"/>
      <c r="I533" s="3"/>
      <c r="J533" s="3"/>
    </row>
    <row r="534" spans="7:10" x14ac:dyDescent="0.2">
      <c r="G534" s="3"/>
      <c r="H534" s="3"/>
      <c r="I534" s="3"/>
      <c r="J534" s="3"/>
    </row>
    <row r="535" spans="7:10" x14ac:dyDescent="0.2">
      <c r="G535" s="3"/>
      <c r="H535" s="3"/>
      <c r="I535" s="3"/>
      <c r="J535" s="3"/>
    </row>
    <row r="536" spans="7:10" x14ac:dyDescent="0.2">
      <c r="G536" s="3"/>
      <c r="H536" s="3"/>
      <c r="I536" s="3"/>
      <c r="J536" s="3"/>
    </row>
    <row r="537" spans="7:10" x14ac:dyDescent="0.2">
      <c r="G537" s="3"/>
      <c r="H537" s="3"/>
      <c r="I537" s="3"/>
      <c r="J537" s="3"/>
    </row>
    <row r="538" spans="7:10" x14ac:dyDescent="0.2">
      <c r="G538" s="3"/>
      <c r="H538" s="3"/>
      <c r="I538" s="3"/>
      <c r="J538" s="3"/>
    </row>
    <row r="539" spans="7:10" x14ac:dyDescent="0.2">
      <c r="G539" s="3"/>
      <c r="H539" s="3"/>
      <c r="I539" s="3"/>
      <c r="J539" s="3"/>
    </row>
    <row r="540" spans="7:10" x14ac:dyDescent="0.2">
      <c r="G540" s="3"/>
      <c r="H540" s="3"/>
      <c r="I540" s="3"/>
      <c r="J540" s="3"/>
    </row>
    <row r="541" spans="7:10" x14ac:dyDescent="0.2">
      <c r="G541" s="3"/>
      <c r="H541" s="3"/>
      <c r="I541" s="3"/>
      <c r="J541" s="3"/>
    </row>
    <row r="542" spans="7:10" x14ac:dyDescent="0.2">
      <c r="G542" s="3"/>
      <c r="H542" s="3"/>
      <c r="I542" s="3"/>
      <c r="J542" s="3"/>
    </row>
    <row r="543" spans="7:10" x14ac:dyDescent="0.2">
      <c r="G543" s="3"/>
      <c r="H543" s="3"/>
      <c r="I543" s="3"/>
      <c r="J543" s="3"/>
    </row>
    <row r="544" spans="7:10" x14ac:dyDescent="0.2">
      <c r="G544" s="3"/>
      <c r="H544" s="3"/>
      <c r="I544" s="3"/>
      <c r="J544" s="3"/>
    </row>
    <row r="545" spans="7:10" x14ac:dyDescent="0.2">
      <c r="G545" s="3"/>
      <c r="H545" s="3"/>
      <c r="I545" s="3"/>
      <c r="J545" s="3"/>
    </row>
    <row r="546" spans="7:10" x14ac:dyDescent="0.2">
      <c r="G546" s="3"/>
      <c r="H546" s="3"/>
      <c r="I546" s="3"/>
      <c r="J546" s="3"/>
    </row>
    <row r="547" spans="7:10" x14ac:dyDescent="0.2">
      <c r="G547" s="3"/>
      <c r="H547" s="3"/>
      <c r="I547" s="3"/>
      <c r="J547" s="3"/>
    </row>
    <row r="548" spans="7:10" x14ac:dyDescent="0.2">
      <c r="G548" s="3"/>
      <c r="H548" s="3"/>
      <c r="I548" s="3"/>
      <c r="J548" s="3"/>
    </row>
    <row r="549" spans="7:10" x14ac:dyDescent="0.2">
      <c r="G549" s="3"/>
      <c r="H549" s="3"/>
      <c r="I549" s="3"/>
      <c r="J549" s="3"/>
    </row>
    <row r="550" spans="7:10" x14ac:dyDescent="0.2">
      <c r="G550" s="3"/>
      <c r="H550" s="3"/>
      <c r="I550" s="3"/>
      <c r="J550" s="3"/>
    </row>
    <row r="551" spans="7:10" x14ac:dyDescent="0.2">
      <c r="G551" s="3"/>
      <c r="H551" s="3"/>
      <c r="I551" s="3"/>
      <c r="J551" s="3"/>
    </row>
    <row r="552" spans="7:10" x14ac:dyDescent="0.2">
      <c r="G552" s="3"/>
      <c r="H552" s="3"/>
      <c r="I552" s="3"/>
      <c r="J552" s="3"/>
    </row>
    <row r="553" spans="7:10" x14ac:dyDescent="0.2">
      <c r="G553" s="3"/>
      <c r="H553" s="3"/>
      <c r="I553" s="3"/>
      <c r="J553" s="3"/>
    </row>
    <row r="554" spans="7:10" x14ac:dyDescent="0.2">
      <c r="G554" s="3"/>
      <c r="H554" s="3"/>
      <c r="I554" s="3"/>
      <c r="J554" s="3"/>
    </row>
    <row r="555" spans="7:10" x14ac:dyDescent="0.2">
      <c r="G555" s="3"/>
      <c r="H555" s="3"/>
      <c r="I555" s="3"/>
      <c r="J555" s="3"/>
    </row>
    <row r="556" spans="7:10" x14ac:dyDescent="0.2">
      <c r="G556" s="3"/>
      <c r="H556" s="3"/>
      <c r="I556" s="3"/>
      <c r="J556" s="3"/>
    </row>
    <row r="557" spans="7:10" x14ac:dyDescent="0.2">
      <c r="G557" s="3"/>
      <c r="H557" s="3"/>
      <c r="I557" s="3"/>
      <c r="J557" s="3"/>
    </row>
    <row r="558" spans="7:10" x14ac:dyDescent="0.2">
      <c r="G558" s="3"/>
      <c r="H558" s="3"/>
      <c r="I558" s="3"/>
      <c r="J558" s="3"/>
    </row>
    <row r="559" spans="7:10" x14ac:dyDescent="0.2">
      <c r="G559" s="3"/>
      <c r="H559" s="3"/>
      <c r="I559" s="3"/>
      <c r="J559" s="3"/>
    </row>
    <row r="560" spans="7:10" x14ac:dyDescent="0.2">
      <c r="G560" s="3"/>
      <c r="H560" s="3"/>
      <c r="I560" s="3"/>
      <c r="J560" s="3"/>
    </row>
    <row r="561" spans="7:10" x14ac:dyDescent="0.2">
      <c r="G561" s="3"/>
      <c r="H561" s="3"/>
      <c r="I561" s="3"/>
      <c r="J561" s="3"/>
    </row>
    <row r="562" spans="7:10" x14ac:dyDescent="0.2">
      <c r="G562" s="3"/>
      <c r="H562" s="3"/>
      <c r="I562" s="3"/>
      <c r="J562" s="3"/>
    </row>
    <row r="563" spans="7:10" x14ac:dyDescent="0.2">
      <c r="G563" s="3"/>
      <c r="H563" s="3"/>
      <c r="I563" s="3"/>
      <c r="J563" s="3"/>
    </row>
    <row r="564" spans="7:10" x14ac:dyDescent="0.2">
      <c r="G564" s="3"/>
      <c r="H564" s="3"/>
      <c r="I564" s="3"/>
      <c r="J564" s="3"/>
    </row>
    <row r="565" spans="7:10" x14ac:dyDescent="0.2">
      <c r="G565" s="3"/>
      <c r="H565" s="3"/>
      <c r="I565" s="3"/>
      <c r="J565" s="3"/>
    </row>
    <row r="566" spans="7:10" x14ac:dyDescent="0.2">
      <c r="G566" s="3"/>
      <c r="H566" s="3"/>
      <c r="I566" s="3"/>
      <c r="J566" s="3"/>
    </row>
    <row r="567" spans="7:10" x14ac:dyDescent="0.2">
      <c r="G567" s="3"/>
      <c r="H567" s="3"/>
      <c r="I567" s="3"/>
      <c r="J567" s="3"/>
    </row>
    <row r="568" spans="7:10" x14ac:dyDescent="0.2">
      <c r="G568" s="3"/>
      <c r="H568" s="3"/>
      <c r="I568" s="3"/>
      <c r="J568" s="3"/>
    </row>
    <row r="569" spans="7:10" x14ac:dyDescent="0.2">
      <c r="G569" s="3"/>
      <c r="H569" s="3"/>
      <c r="I569" s="3"/>
      <c r="J569" s="3"/>
    </row>
    <row r="570" spans="7:10" x14ac:dyDescent="0.2">
      <c r="G570" s="3"/>
      <c r="H570" s="3"/>
      <c r="I570" s="3"/>
      <c r="J570" s="3"/>
    </row>
    <row r="571" spans="7:10" x14ac:dyDescent="0.2">
      <c r="G571" s="3"/>
      <c r="H571" s="3"/>
      <c r="I571" s="3"/>
      <c r="J571" s="3"/>
    </row>
    <row r="572" spans="7:10" x14ac:dyDescent="0.2">
      <c r="G572" s="3"/>
      <c r="H572" s="3"/>
      <c r="I572" s="3"/>
      <c r="J572" s="3"/>
    </row>
    <row r="573" spans="7:10" x14ac:dyDescent="0.2">
      <c r="G573" s="3"/>
      <c r="H573" s="3"/>
      <c r="I573" s="3"/>
      <c r="J573" s="3"/>
    </row>
    <row r="574" spans="7:10" x14ac:dyDescent="0.2">
      <c r="G574" s="3"/>
      <c r="H574" s="3"/>
      <c r="I574" s="3"/>
      <c r="J574" s="3"/>
    </row>
    <row r="575" spans="7:10" x14ac:dyDescent="0.2">
      <c r="G575" s="3"/>
      <c r="H575" s="3"/>
      <c r="I575" s="3"/>
      <c r="J575" s="3"/>
    </row>
    <row r="576" spans="7:10" x14ac:dyDescent="0.2">
      <c r="G576" s="3"/>
      <c r="H576" s="3"/>
      <c r="I576" s="3"/>
      <c r="J576" s="3"/>
    </row>
    <row r="577" spans="7:10" x14ac:dyDescent="0.2">
      <c r="G577" s="3"/>
      <c r="H577" s="3"/>
      <c r="I577" s="3"/>
      <c r="J577" s="3"/>
    </row>
    <row r="578" spans="7:10" x14ac:dyDescent="0.2">
      <c r="G578" s="3"/>
      <c r="H578" s="3"/>
      <c r="I578" s="3"/>
      <c r="J578" s="3"/>
    </row>
    <row r="579" spans="7:10" x14ac:dyDescent="0.2">
      <c r="G579" s="3"/>
      <c r="H579" s="3"/>
      <c r="I579" s="3"/>
      <c r="J579" s="3"/>
    </row>
    <row r="580" spans="7:10" x14ac:dyDescent="0.2">
      <c r="G580" s="3"/>
      <c r="H580" s="3"/>
      <c r="I580" s="3"/>
      <c r="J580" s="3"/>
    </row>
    <row r="581" spans="7:10" x14ac:dyDescent="0.2">
      <c r="G581" s="3"/>
      <c r="H581" s="3"/>
      <c r="I581" s="3"/>
      <c r="J581" s="3"/>
    </row>
    <row r="582" spans="7:10" x14ac:dyDescent="0.2">
      <c r="G582" s="3"/>
      <c r="H582" s="3"/>
      <c r="I582" s="3"/>
      <c r="J582" s="3"/>
    </row>
    <row r="583" spans="7:10" x14ac:dyDescent="0.2">
      <c r="G583" s="3"/>
      <c r="H583" s="3"/>
      <c r="I583" s="3"/>
      <c r="J583" s="3"/>
    </row>
    <row r="584" spans="7:10" x14ac:dyDescent="0.2">
      <c r="G584" s="3"/>
      <c r="H584" s="3"/>
      <c r="I584" s="3"/>
      <c r="J584" s="3"/>
    </row>
    <row r="585" spans="7:10" x14ac:dyDescent="0.2">
      <c r="G585" s="3"/>
      <c r="H585" s="3"/>
      <c r="I585" s="3"/>
      <c r="J585" s="3"/>
    </row>
    <row r="586" spans="7:10" x14ac:dyDescent="0.2">
      <c r="G586" s="3"/>
      <c r="H586" s="3"/>
      <c r="I586" s="3"/>
      <c r="J586" s="3"/>
    </row>
    <row r="587" spans="7:10" x14ac:dyDescent="0.2">
      <c r="G587" s="3"/>
      <c r="H587" s="3"/>
      <c r="I587" s="3"/>
      <c r="J587" s="3"/>
    </row>
    <row r="588" spans="7:10" x14ac:dyDescent="0.2">
      <c r="G588" s="3"/>
      <c r="H588" s="3"/>
      <c r="I588" s="3"/>
      <c r="J588" s="3"/>
    </row>
    <row r="589" spans="7:10" x14ac:dyDescent="0.2">
      <c r="G589" s="3"/>
      <c r="H589" s="3"/>
      <c r="I589" s="3"/>
      <c r="J589" s="3"/>
    </row>
    <row r="590" spans="7:10" x14ac:dyDescent="0.2">
      <c r="G590" s="3"/>
      <c r="H590" s="3"/>
      <c r="I590" s="3"/>
      <c r="J590" s="3"/>
    </row>
    <row r="591" spans="7:10" x14ac:dyDescent="0.2">
      <c r="G591" s="3"/>
      <c r="H591" s="3"/>
      <c r="I591" s="3"/>
      <c r="J591" s="3"/>
    </row>
    <row r="592" spans="7:10" x14ac:dyDescent="0.2">
      <c r="G592" s="3"/>
      <c r="H592" s="3"/>
      <c r="I592" s="3"/>
      <c r="J592" s="3"/>
    </row>
    <row r="593" spans="7:10" x14ac:dyDescent="0.2">
      <c r="G593" s="3"/>
      <c r="H593" s="3"/>
      <c r="I593" s="3"/>
      <c r="J593" s="3"/>
    </row>
    <row r="594" spans="7:10" x14ac:dyDescent="0.2">
      <c r="G594" s="3"/>
      <c r="H594" s="3"/>
      <c r="I594" s="3"/>
      <c r="J594" s="3"/>
    </row>
    <row r="595" spans="7:10" x14ac:dyDescent="0.2">
      <c r="G595" s="3"/>
      <c r="H595" s="3"/>
      <c r="I595" s="3"/>
      <c r="J595" s="3"/>
    </row>
    <row r="596" spans="7:10" x14ac:dyDescent="0.2">
      <c r="G596" s="3"/>
      <c r="H596" s="3"/>
      <c r="I596" s="3"/>
      <c r="J596" s="3"/>
    </row>
    <row r="597" spans="7:10" x14ac:dyDescent="0.2">
      <c r="G597" s="3"/>
      <c r="H597" s="3"/>
      <c r="I597" s="3"/>
      <c r="J597" s="3"/>
    </row>
    <row r="598" spans="7:10" x14ac:dyDescent="0.2">
      <c r="G598" s="3"/>
      <c r="H598" s="3"/>
      <c r="I598" s="3"/>
      <c r="J598" s="3"/>
    </row>
    <row r="599" spans="7:10" x14ac:dyDescent="0.2">
      <c r="G599" s="3"/>
      <c r="H599" s="3"/>
      <c r="I599" s="3"/>
      <c r="J599" s="3"/>
    </row>
    <row r="600" spans="7:10" x14ac:dyDescent="0.2">
      <c r="G600" s="3"/>
      <c r="H600" s="3"/>
      <c r="I600" s="3"/>
      <c r="J600" s="3"/>
    </row>
    <row r="601" spans="7:10" x14ac:dyDescent="0.2">
      <c r="G601" s="3"/>
      <c r="H601" s="3"/>
      <c r="I601" s="3"/>
      <c r="J601" s="3"/>
    </row>
    <row r="602" spans="7:10" x14ac:dyDescent="0.2">
      <c r="G602" s="3"/>
      <c r="H602" s="3"/>
      <c r="I602" s="3"/>
      <c r="J602" s="3"/>
    </row>
    <row r="603" spans="7:10" x14ac:dyDescent="0.2">
      <c r="G603" s="3"/>
      <c r="H603" s="3"/>
      <c r="I603" s="3"/>
      <c r="J603" s="3"/>
    </row>
    <row r="604" spans="7:10" x14ac:dyDescent="0.2">
      <c r="G604" s="3"/>
      <c r="H604" s="3"/>
      <c r="I604" s="3"/>
      <c r="J604" s="3"/>
    </row>
    <row r="605" spans="7:10" x14ac:dyDescent="0.2">
      <c r="G605" s="3"/>
      <c r="H605" s="3"/>
      <c r="I605" s="3"/>
      <c r="J605" s="3"/>
    </row>
    <row r="606" spans="7:10" x14ac:dyDescent="0.2">
      <c r="G606" s="3"/>
      <c r="H606" s="3"/>
      <c r="I606" s="3"/>
      <c r="J606" s="3"/>
    </row>
    <row r="607" spans="7:10" x14ac:dyDescent="0.2">
      <c r="G607" s="3"/>
      <c r="H607" s="3"/>
      <c r="I607" s="3"/>
      <c r="J607" s="3"/>
    </row>
    <row r="608" spans="7:10" x14ac:dyDescent="0.2">
      <c r="G608" s="3"/>
      <c r="H608" s="3"/>
      <c r="I608" s="3"/>
      <c r="J608" s="3"/>
    </row>
    <row r="609" spans="7:10" x14ac:dyDescent="0.2">
      <c r="G609" s="3"/>
      <c r="H609" s="3"/>
      <c r="I609" s="3"/>
      <c r="J609" s="3"/>
    </row>
    <row r="610" spans="7:10" x14ac:dyDescent="0.2">
      <c r="G610" s="3"/>
      <c r="H610" s="3"/>
      <c r="I610" s="3"/>
      <c r="J610" s="3"/>
    </row>
    <row r="611" spans="7:10" x14ac:dyDescent="0.2">
      <c r="G611" s="3"/>
      <c r="H611" s="3"/>
      <c r="I611" s="3"/>
      <c r="J611" s="3"/>
    </row>
    <row r="612" spans="7:10" x14ac:dyDescent="0.2">
      <c r="G612" s="3"/>
      <c r="H612" s="3"/>
      <c r="I612" s="3"/>
      <c r="J612" s="3"/>
    </row>
    <row r="613" spans="7:10" x14ac:dyDescent="0.2">
      <c r="G613" s="3"/>
      <c r="H613" s="3"/>
      <c r="I613" s="3"/>
      <c r="J613" s="3"/>
    </row>
    <row r="614" spans="7:10" x14ac:dyDescent="0.2">
      <c r="G614" s="3"/>
      <c r="H614" s="3"/>
      <c r="I614" s="3"/>
      <c r="J614" s="3"/>
    </row>
    <row r="615" spans="7:10" x14ac:dyDescent="0.2">
      <c r="G615" s="3"/>
      <c r="H615" s="3"/>
      <c r="I615" s="3"/>
      <c r="J615" s="3"/>
    </row>
    <row r="616" spans="7:10" x14ac:dyDescent="0.2">
      <c r="G616" s="3"/>
      <c r="H616" s="3"/>
      <c r="I616" s="3"/>
      <c r="J616" s="3"/>
    </row>
    <row r="617" spans="7:10" x14ac:dyDescent="0.2">
      <c r="G617" s="3"/>
      <c r="H617" s="3"/>
      <c r="I617" s="3"/>
      <c r="J617" s="3"/>
    </row>
    <row r="618" spans="7:10" x14ac:dyDescent="0.2">
      <c r="G618" s="3"/>
      <c r="H618" s="3"/>
      <c r="I618" s="3"/>
      <c r="J618" s="3"/>
    </row>
  </sheetData>
  <sheetProtection algorithmName="SHA-512" hashValue="ue4/s8kAeNzk00r4Tl+Ro4+aDpMPYNJFOWJyoH56ukqw8tf0cU4CW+A23S9WHpDi4AsrdxGQObj7EFFci5CUwA==" saltValue="ISZ36Kj8OoBcIU9oh4xcqA==" spinCount="100000" sheet="1" objects="1" scenarios="1"/>
  <protectedRanges>
    <protectedRange sqref="H13:H15 H18:H20 H24:H26 H29:H31 H34 H39:H41 H44:H46 H50 H53:H54 H57 H61:H63 H66" name="Intervalo1"/>
    <protectedRange sqref="B70" name="Intervalo2"/>
  </protectedRanges>
  <mergeCells count="49">
    <mergeCell ref="B21:I21"/>
    <mergeCell ref="B35:I35"/>
    <mergeCell ref="G9:G11"/>
    <mergeCell ref="B16:I16"/>
    <mergeCell ref="C12:J12"/>
    <mergeCell ref="H9:J9"/>
    <mergeCell ref="H10:H11"/>
    <mergeCell ref="I10:I11"/>
    <mergeCell ref="B9:B11"/>
    <mergeCell ref="C9:D11"/>
    <mergeCell ref="E9:E11"/>
    <mergeCell ref="C23:J23"/>
    <mergeCell ref="B27:I27"/>
    <mergeCell ref="E2:J2"/>
    <mergeCell ref="B4:H4"/>
    <mergeCell ref="B5:H5"/>
    <mergeCell ref="B6:H7"/>
    <mergeCell ref="I6:J6"/>
    <mergeCell ref="I7:J7"/>
    <mergeCell ref="E3:J3"/>
    <mergeCell ref="B2:D3"/>
    <mergeCell ref="B8:J8"/>
    <mergeCell ref="C22:J22"/>
    <mergeCell ref="B51:I51"/>
    <mergeCell ref="C17:J17"/>
    <mergeCell ref="F9:F11"/>
    <mergeCell ref="C37:J37"/>
    <mergeCell ref="B42:I42"/>
    <mergeCell ref="B32:I32"/>
    <mergeCell ref="C38:J38"/>
    <mergeCell ref="C43:J43"/>
    <mergeCell ref="B47:I47"/>
    <mergeCell ref="C28:J28"/>
    <mergeCell ref="C33:J33"/>
    <mergeCell ref="B36:I36"/>
    <mergeCell ref="B48:I48"/>
    <mergeCell ref="C49:J49"/>
    <mergeCell ref="B69:J69"/>
    <mergeCell ref="B70:J72"/>
    <mergeCell ref="C52:J52"/>
    <mergeCell ref="C59:J59"/>
    <mergeCell ref="B55:I55"/>
    <mergeCell ref="C65:J65"/>
    <mergeCell ref="B68:I68"/>
    <mergeCell ref="C60:J60"/>
    <mergeCell ref="B64:I64"/>
    <mergeCell ref="B67:I67"/>
    <mergeCell ref="C56:J56"/>
    <mergeCell ref="B58:I58"/>
  </mergeCells>
  <phoneticPr fontId="8" type="noConversion"/>
  <conditionalFormatting sqref="K206:K208">
    <cfRule type="expression" dxfId="8" priority="1" stopIfTrue="1">
      <formula>$P206=1</formula>
    </cfRule>
    <cfRule type="expression" dxfId="7" priority="2" stopIfTrue="1">
      <formula>$P206=2</formula>
    </cfRule>
    <cfRule type="expression" dxfId="6" priority="3" stopIfTrue="1">
      <formula>$P206=3</formula>
    </cfRule>
  </conditionalFormatting>
  <conditionalFormatting sqref="L206:L208">
    <cfRule type="expression" dxfId="5" priority="4" stopIfTrue="1">
      <formula>$P206=1</formula>
    </cfRule>
    <cfRule type="expression" dxfId="4" priority="5" stopIfTrue="1">
      <formula>$P206=2</formula>
    </cfRule>
    <cfRule type="expression" dxfId="3" priority="6" stopIfTrue="1">
      <formula>$P206=3</formula>
    </cfRule>
  </conditionalFormatting>
  <conditionalFormatting sqref="M206:M208">
    <cfRule type="expression" dxfId="2" priority="7" stopIfTrue="1">
      <formula>$P206=1</formula>
    </cfRule>
    <cfRule type="expression" dxfId="1" priority="8" stopIfTrue="1">
      <formula>$P206=2</formula>
    </cfRule>
    <cfRule type="expression" dxfId="0" priority="9" stopIfTrue="1">
      <formula>$P206=3</formula>
    </cfRule>
  </conditionalFormatting>
  <printOptions horizontalCentered="1"/>
  <pageMargins left="0.39370078740157483" right="0.19685039370078741" top="0.39370078740157483" bottom="0.39370078740157483" header="0.51181102362204722" footer="0.51181102362204722"/>
  <pageSetup paperSize="9" scale="56" fitToHeight="0" orientation="portrait" r:id="rId1"/>
  <headerFooter alignWithMargins="0">
    <oddFooter>&amp;CPágina &amp;P de &amp;N</oddFooter>
  </headerFooter>
  <rowBreaks count="1" manualBreakCount="1">
    <brk id="32" min="1" max="9" man="1"/>
  </rowBreaks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>
              <from>
                <xdr:col>1</xdr:col>
                <xdr:colOff>504825</xdr:colOff>
                <xdr:row>1</xdr:row>
                <xdr:rowOff>104775</xdr:rowOff>
              </from>
              <to>
                <xdr:col>3</xdr:col>
                <xdr:colOff>47625</xdr:colOff>
                <xdr:row>2</xdr:row>
                <xdr:rowOff>180975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1"/>
  <sheetViews>
    <sheetView view="pageBreakPreview" topLeftCell="A21" zoomScaleSheetLayoutView="100" workbookViewId="0">
      <selection activeCell="E34" sqref="E34"/>
    </sheetView>
  </sheetViews>
  <sheetFormatPr defaultRowHeight="12.75" x14ac:dyDescent="0.2"/>
  <cols>
    <col min="1" max="1" width="9.140625" style="87"/>
    <col min="2" max="2" width="9.28515625" bestFit="1" customWidth="1"/>
    <col min="3" max="3" width="86.28515625" customWidth="1"/>
    <col min="4" max="4" width="59.85546875" customWidth="1"/>
    <col min="5" max="5" width="11.28515625" customWidth="1"/>
    <col min="6" max="6" width="12.28515625" customWidth="1"/>
    <col min="8" max="8" width="9.140625" customWidth="1"/>
  </cols>
  <sheetData>
    <row r="1" spans="2:13" ht="107.25" customHeight="1" x14ac:dyDescent="0.2">
      <c r="B1" s="272" t="s">
        <v>30</v>
      </c>
      <c r="C1" s="273"/>
      <c r="D1" s="273"/>
      <c r="E1" s="273"/>
      <c r="F1" s="273"/>
      <c r="G1" s="54"/>
      <c r="H1" s="54"/>
      <c r="I1" s="54"/>
      <c r="J1" s="54"/>
      <c r="K1" s="54"/>
      <c r="L1" s="63"/>
      <c r="M1" s="63"/>
    </row>
    <row r="2" spans="2:13" ht="38.25" customHeight="1" x14ac:dyDescent="0.2">
      <c r="B2" s="277" t="s">
        <v>16</v>
      </c>
      <c r="C2" s="278"/>
      <c r="D2" s="278"/>
      <c r="E2" s="278"/>
      <c r="F2" s="279"/>
      <c r="L2" s="63"/>
      <c r="M2" s="63"/>
    </row>
    <row r="3" spans="2:13" ht="16.5" x14ac:dyDescent="0.25">
      <c r="B3" s="274" t="str">
        <f>Orçamento!B4</f>
        <v>OBRA: Construção de Muro em Alvenaria na escola Oswaldo Cruz, no povoado de Cruzeiro da Prata, Presidente Olegário - MG</v>
      </c>
      <c r="C3" s="274"/>
      <c r="D3" s="274"/>
      <c r="E3" s="274"/>
      <c r="F3" s="274"/>
      <c r="G3" s="55"/>
      <c r="H3" s="55"/>
      <c r="I3" s="55"/>
      <c r="J3" s="55"/>
      <c r="K3" s="85"/>
      <c r="L3" s="63"/>
      <c r="M3" s="63"/>
    </row>
    <row r="4" spans="2:13" ht="15.75" x14ac:dyDescent="0.2">
      <c r="B4" s="106" t="s">
        <v>0</v>
      </c>
      <c r="C4" s="107" t="s">
        <v>11</v>
      </c>
      <c r="D4" s="108" t="s">
        <v>15</v>
      </c>
      <c r="E4" s="275" t="s">
        <v>10</v>
      </c>
      <c r="F4" s="276"/>
      <c r="L4" s="63"/>
      <c r="M4" s="63"/>
    </row>
    <row r="5" spans="2:13" s="13" customFormat="1" ht="15.75" x14ac:dyDescent="0.2">
      <c r="B5" s="109">
        <f>Orçamento!B12</f>
        <v>1</v>
      </c>
      <c r="C5" s="253" t="s">
        <v>5</v>
      </c>
      <c r="D5" s="254"/>
      <c r="E5" s="254"/>
      <c r="F5" s="280"/>
      <c r="L5" s="86"/>
      <c r="M5" s="86"/>
    </row>
    <row r="6" spans="2:13" s="14" customFormat="1" ht="84" customHeight="1" x14ac:dyDescent="0.2">
      <c r="B6" s="126" t="str">
        <f>Orçamento!B13</f>
        <v>1.1</v>
      </c>
      <c r="C6" s="110" t="str">
        <f>Orçamento!E13</f>
        <v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v>
      </c>
      <c r="D6" s="111" t="s">
        <v>161</v>
      </c>
      <c r="E6" s="112">
        <v>1</v>
      </c>
      <c r="F6" s="113" t="str">
        <f>Orçamento!F13</f>
        <v>UNID.</v>
      </c>
    </row>
    <row r="7" spans="2:13" s="14" customFormat="1" ht="35.25" customHeight="1" x14ac:dyDescent="0.2">
      <c r="B7" s="126">
        <f>Orçamento!B14</f>
        <v>1.2</v>
      </c>
      <c r="C7" s="110" t="str">
        <f>Orçamento!E14</f>
        <v>LOCAÇÃO TOPOGRÁFICA PARA ATÉ VINTE (20) PONTOS REFERENCIAIS, INCLUSIVE ESTACA (PIQUETE) DE MARCAÇÃO</v>
      </c>
      <c r="D7" s="114" t="s">
        <v>157</v>
      </c>
      <c r="E7" s="115">
        <v>12</v>
      </c>
      <c r="F7" s="113" t="str">
        <f>Orçamento!F14</f>
        <v>UNID.</v>
      </c>
    </row>
    <row r="8" spans="2:13" s="14" customFormat="1" ht="84.75" customHeight="1" x14ac:dyDescent="0.2">
      <c r="B8" s="126">
        <f>Orçamento!B15</f>
        <v>1.3</v>
      </c>
      <c r="C8" s="110" t="str">
        <f>Orçamento!E15</f>
        <v>LOCAÇÃO DE CONTAINER COM ISOLAMENTO TÉRMICO, TIPO 3, PARA DEPÓSITO/FERRAMENTARIA DE OBRA, COM MEDIDAS REFERENCIAIS DE (6) METROS COMPRIMENTO, (2,3) METROS LARGURA E (2,5) METROS ALTURA ÚTIL INTERNA, INCLUSIVE LIGAÇÕES ELÉTRICAS INTERNAS, EXCLUSIVE MOBILIZAÇÃO/DESMOBILIZAÇÃO E LIGAÇÕES PROVISÓRIAS EXTERNAS.</v>
      </c>
      <c r="D8" s="116" t="s">
        <v>139</v>
      </c>
      <c r="E8" s="115">
        <v>2</v>
      </c>
      <c r="F8" s="113" t="str">
        <f>Orçamento!F15</f>
        <v>MÊS</v>
      </c>
    </row>
    <row r="9" spans="2:13" s="13" customFormat="1" ht="15.75" x14ac:dyDescent="0.2">
      <c r="B9" s="109">
        <f>Orçamento!B17</f>
        <v>2</v>
      </c>
      <c r="C9" s="253" t="str">
        <f>Orçamento!C17</f>
        <v>Demolição de Alvenaria</v>
      </c>
      <c r="D9" s="254"/>
      <c r="E9" s="254"/>
      <c r="F9" s="271"/>
    </row>
    <row r="10" spans="2:13" s="14" customFormat="1" ht="64.5" customHeight="1" x14ac:dyDescent="0.2">
      <c r="B10" s="126" t="str">
        <f>Orçamento!B18</f>
        <v>2.1</v>
      </c>
      <c r="C10" s="117" t="str">
        <f>Orçamento!E18</f>
        <v>DEMOLIÇÃO MANUAL DE ALVENARIA DE TIJOLO CERÂMICO MACIÇO, INCLUSIVE AFASTAMENTO E EMPILHAMENTO, EXCLUSIVE TRANSPORTE E RETIRADA DO MATERIAL DEMOLIDO</v>
      </c>
      <c r="D10" s="163" t="s">
        <v>178</v>
      </c>
      <c r="E10" s="164">
        <f>12.8*1.5*0.15</f>
        <v>2.8800000000000003</v>
      </c>
      <c r="F10" s="118" t="str">
        <f>Orçamento!F18</f>
        <v>M3</v>
      </c>
    </row>
    <row r="11" spans="2:13" s="14" customFormat="1" ht="47.25" customHeight="1" x14ac:dyDescent="0.2">
      <c r="B11" s="126">
        <f>Orçamento!B19</f>
        <v>2.2000000000000002</v>
      </c>
      <c r="C11" s="117" t="str">
        <f>Orçamento!E19</f>
        <v>CARGA MECÂNICA DE MATERIAL DE QUALQUER NATUREZA SOBRE CAMINHÃO, EXCLUSIVE TRANSPORTE</v>
      </c>
      <c r="D11" s="163" t="s">
        <v>178</v>
      </c>
      <c r="E11" s="164">
        <f>12.8*1.5*0.15</f>
        <v>2.8800000000000003</v>
      </c>
      <c r="F11" s="118" t="str">
        <f>Orçamento!F19</f>
        <v>M3</v>
      </c>
    </row>
    <row r="12" spans="2:13" s="14" customFormat="1" ht="48" customHeight="1" x14ac:dyDescent="0.2">
      <c r="B12" s="126">
        <f>Orçamento!B20</f>
        <v>2.2999999999999998</v>
      </c>
      <c r="C12" s="117" t="str">
        <f>Orçamento!E20</f>
        <v>TRANSPORTE DE MATERIAL DE QUALQUER NATUREZA EM CAMINHÃO, DISTÂNCIA MENOR OU IGUAL A 1KM, DENTRO DO PERÍMETRO URBANO, EXCLUSIVE CARGA, INCLUSIVE DESCARGA</v>
      </c>
      <c r="D12" s="163" t="s">
        <v>178</v>
      </c>
      <c r="E12" s="164">
        <f>12.8*1.5*0.15</f>
        <v>2.8800000000000003</v>
      </c>
      <c r="F12" s="118" t="str">
        <f>Orçamento!F20</f>
        <v>M3</v>
      </c>
    </row>
    <row r="13" spans="2:13" s="13" customFormat="1" ht="15.75" x14ac:dyDescent="0.2">
      <c r="B13" s="109">
        <f>Orçamento!B22</f>
        <v>3</v>
      </c>
      <c r="C13" s="253" t="str">
        <f>Orçamento!C22</f>
        <v>Infraestrutura</v>
      </c>
      <c r="D13" s="254"/>
      <c r="E13" s="254"/>
      <c r="F13" s="271"/>
    </row>
    <row r="14" spans="2:13" s="13" customFormat="1" ht="15.75" x14ac:dyDescent="0.2">
      <c r="B14" s="119" t="str">
        <f>Orçamento!B23</f>
        <v>3.1</v>
      </c>
      <c r="C14" s="256" t="s">
        <v>78</v>
      </c>
      <c r="D14" s="257"/>
      <c r="E14" s="257"/>
      <c r="F14" s="258"/>
    </row>
    <row r="15" spans="2:13" s="14" customFormat="1" ht="47.25" x14ac:dyDescent="0.2">
      <c r="B15" s="126" t="str">
        <f>Orçamento!B24</f>
        <v>3.1.1</v>
      </c>
      <c r="C15" s="110" t="str">
        <f>Orçamento!E24</f>
        <v>PERFURAÇÃO MANUAL DE ESTACA TIPO BROCA A TRADO, INCLUSIVE AFASTAMENTO, EXCLUSIVE ARMAÇÃO, CONCRETO ESTRUTURAL, TRANSPORTE E RETIRADA DO MATERIAL ESCAVADO</v>
      </c>
      <c r="D15" s="165" t="s">
        <v>179</v>
      </c>
      <c r="E15" s="166">
        <f>(PI()*0.25^2/4)*1*109</f>
        <v>5.350524988145116</v>
      </c>
      <c r="F15" s="120" t="str">
        <f>Orçamento!F24</f>
        <v>M³</v>
      </c>
    </row>
    <row r="16" spans="2:13" s="14" customFormat="1" ht="39.950000000000003" customHeight="1" x14ac:dyDescent="0.2">
      <c r="B16" s="126" t="str">
        <f>Orçamento!B25</f>
        <v>3.1.2</v>
      </c>
      <c r="C16" s="110" t="str">
        <f>Orçamento!E25</f>
        <v>CORTE, DOBRA E MONTAGEM DE AÇO CA-50/60, INCLUSIVE ESPAÇADOR</v>
      </c>
      <c r="D16" s="167" t="s">
        <v>180</v>
      </c>
      <c r="E16" s="168">
        <f>189.44+48</f>
        <v>237.44</v>
      </c>
      <c r="F16" s="120" t="str">
        <f>Orçamento!F25</f>
        <v>KG</v>
      </c>
    </row>
    <row r="17" spans="2:6" s="14" customFormat="1" ht="47.25" x14ac:dyDescent="0.2">
      <c r="B17" s="126" t="str">
        <f>Orçamento!B26</f>
        <v>3.1.3</v>
      </c>
      <c r="C17" s="110" t="str">
        <f>Orçamento!E26</f>
        <v>FORNECIMENTO DE CONCRETO ESTRUTURAL, PREPARADO EM OBRA COM BETONEIRA, COM FCK 20MPA, INCLUSIVE LANÇAMENTO, ADENSAMENTO E ACABAMENTO (FUNDAÇÃO)</v>
      </c>
      <c r="D17" s="167" t="s">
        <v>140</v>
      </c>
      <c r="E17" s="168">
        <f>E15</f>
        <v>5.350524988145116</v>
      </c>
      <c r="F17" s="120" t="str">
        <f>Orçamento!F26</f>
        <v>M3</v>
      </c>
    </row>
    <row r="18" spans="2:6" s="14" customFormat="1" ht="15.75" x14ac:dyDescent="0.2">
      <c r="B18" s="119">
        <f>Orçamento!B28</f>
        <v>3.2</v>
      </c>
      <c r="C18" s="256" t="str">
        <f>Orçamento!C28</f>
        <v xml:space="preserve">Vigas Baldrames </v>
      </c>
      <c r="D18" s="257"/>
      <c r="E18" s="257"/>
      <c r="F18" s="258"/>
    </row>
    <row r="19" spans="2:6" s="14" customFormat="1" ht="31.5" x14ac:dyDescent="0.2">
      <c r="B19" s="126" t="str">
        <f>Orçamento!B29</f>
        <v>3.2.1</v>
      </c>
      <c r="C19" s="121" t="str">
        <f>Orçamento!E29</f>
        <v>ESCAVAÇÃO MANUAL DE VALA COM PROFUNDIDADE MENOR OU IGUAL A 1,5M, INCLUSIVE DESCARGA LATERAL</v>
      </c>
      <c r="D19" s="167" t="s">
        <v>181</v>
      </c>
      <c r="E19" s="169">
        <f>279.8*0.11*0.25</f>
        <v>7.6945000000000006</v>
      </c>
      <c r="F19" s="120" t="str">
        <f>Orçamento!F29</f>
        <v>M3</v>
      </c>
    </row>
    <row r="20" spans="2:6" s="14" customFormat="1" ht="31.5" x14ac:dyDescent="0.2">
      <c r="B20" s="126" t="str">
        <f>Orçamento!B30</f>
        <v>3.2.2</v>
      </c>
      <c r="C20" s="121" t="str">
        <f>Orçamento!E30</f>
        <v>CORTE, DOBRA E MONTAGEM DE AÇO CA-50/60, INCLUSIVE ESPAÇADOR</v>
      </c>
      <c r="D20" s="167" t="s">
        <v>182</v>
      </c>
      <c r="E20" s="170">
        <f>486.29+98.58</f>
        <v>584.87</v>
      </c>
      <c r="F20" s="120" t="str">
        <f>Orçamento!F30</f>
        <v>KG</v>
      </c>
    </row>
    <row r="21" spans="2:6" s="14" customFormat="1" ht="52.5" customHeight="1" x14ac:dyDescent="0.2">
      <c r="B21" s="126" t="str">
        <f>Orçamento!B31</f>
        <v>3.2.3</v>
      </c>
      <c r="C21" s="121" t="str">
        <f>Orçamento!E31</f>
        <v>FORNECIMENTO DE CONCRETO ESTRUTURAL, PREPARADO EM OBRA COM BETONEIRA, COM FCK 20MPA, INCLUSIVE LANÇAMENTO, ADENSAMENTO E ACABAMENTO (FUNDAÇÃO)</v>
      </c>
      <c r="D21" s="167" t="s">
        <v>141</v>
      </c>
      <c r="E21" s="170">
        <f>E19</f>
        <v>7.6945000000000006</v>
      </c>
      <c r="F21" s="120" t="str">
        <f>Orçamento!F31</f>
        <v>M3</v>
      </c>
    </row>
    <row r="22" spans="2:6" s="14" customFormat="1" ht="15.75" x14ac:dyDescent="0.2">
      <c r="B22" s="119">
        <f>Orçamento!B33</f>
        <v>3.3</v>
      </c>
      <c r="C22" s="256" t="str">
        <f>Orçamento!C33</f>
        <v>Impermeabilização</v>
      </c>
      <c r="D22" s="257"/>
      <c r="E22" s="257"/>
      <c r="F22" s="258"/>
    </row>
    <row r="23" spans="2:6" s="13" customFormat="1" ht="46.5" customHeight="1" x14ac:dyDescent="0.2">
      <c r="B23" s="126" t="str">
        <f>Orçamento!B34</f>
        <v>3.3.1</v>
      </c>
      <c r="C23" s="110" t="str">
        <f>Orçamento!E34</f>
        <v>IMPERMEABILIZAÇÃO DE SUPERFÍCIE COM EMULSÃO ASFÁLTICA, 2 DEMÃOS</v>
      </c>
      <c r="D23" s="167" t="s">
        <v>158</v>
      </c>
      <c r="E23" s="169">
        <f>279.8*0.11*(2)+279.8*0.25</f>
        <v>131.506</v>
      </c>
      <c r="F23" s="120" t="str">
        <f>Orçamento!F34</f>
        <v>M2</v>
      </c>
    </row>
    <row r="24" spans="2:6" s="14" customFormat="1" ht="15.75" x14ac:dyDescent="0.2">
      <c r="B24" s="109">
        <f>Orçamento!B37</f>
        <v>4</v>
      </c>
      <c r="C24" s="253" t="str">
        <f>Orçamento!C37</f>
        <v>Superestrutura</v>
      </c>
      <c r="D24" s="254"/>
      <c r="E24" s="254"/>
      <c r="F24" s="271"/>
    </row>
    <row r="25" spans="2:6" s="14" customFormat="1" ht="15.75" x14ac:dyDescent="0.2">
      <c r="B25" s="119" t="str">
        <f>Orçamento!B38</f>
        <v>4.1</v>
      </c>
      <c r="C25" s="256" t="str">
        <f>Orçamento!C38</f>
        <v>Pilares</v>
      </c>
      <c r="D25" s="257"/>
      <c r="E25" s="257"/>
      <c r="F25" s="258"/>
    </row>
    <row r="26" spans="2:6" s="13" customFormat="1" ht="40.5" customHeight="1" x14ac:dyDescent="0.2">
      <c r="B26" s="126" t="str">
        <f>Orçamento!B39</f>
        <v>4.1.1</v>
      </c>
      <c r="C26" s="110" t="str">
        <f>Orçamento!E39</f>
        <v>FORMA E DESFORMA DE TÁBUA E SARRAFO, REAPROVEITAMENTO (5X), EXCLUSIVE ESCORAMENTO</v>
      </c>
      <c r="D26" s="167" t="s">
        <v>162</v>
      </c>
      <c r="E26" s="169">
        <f>109*2*0.3*2</f>
        <v>130.79999999999998</v>
      </c>
      <c r="F26" s="120" t="str">
        <f>Orçamento!F39</f>
        <v>M2</v>
      </c>
    </row>
    <row r="27" spans="2:6" s="13" customFormat="1" ht="34.5" customHeight="1" x14ac:dyDescent="0.2">
      <c r="B27" s="126" t="str">
        <f>Orçamento!B40</f>
        <v>4.1.2</v>
      </c>
      <c r="C27" s="110" t="str">
        <f>Orçamento!E40</f>
        <v>CORTE, DOBRA E MONTAGEM DE AÇO CA-50/60, INCLUSIVE ESPAÇADOR</v>
      </c>
      <c r="D27" s="167" t="s">
        <v>183</v>
      </c>
      <c r="E27" s="170">
        <f>378.88+96.01</f>
        <v>474.89</v>
      </c>
      <c r="F27" s="120" t="str">
        <f>Orçamento!F40</f>
        <v>KG</v>
      </c>
    </row>
    <row r="28" spans="2:6" s="103" customFormat="1" ht="57" customHeight="1" x14ac:dyDescent="0.2">
      <c r="B28" s="126" t="str">
        <f>Orçamento!B41</f>
        <v>4.1.3</v>
      </c>
      <c r="C28" s="122" t="str">
        <f>Orçamento!E41</f>
        <v>FORNECIMENTO DE CONCRETO ESTRUTURAL, PREPARADO EM OBRA, COM FCK 20MPA, INCLUSIVE LANÇAMENTO, ADENSAMENTO E ACABAMENTO</v>
      </c>
      <c r="D28" s="167" t="s">
        <v>108</v>
      </c>
      <c r="E28" s="169">
        <f>218*0.11*0.2</f>
        <v>4.7960000000000003</v>
      </c>
      <c r="F28" s="123" t="str">
        <f>Orçamento!F41</f>
        <v>M3</v>
      </c>
    </row>
    <row r="29" spans="2:6" s="13" customFormat="1" ht="15.75" x14ac:dyDescent="0.2">
      <c r="B29" s="119" t="str">
        <f>Orçamento!B43</f>
        <v>4.2</v>
      </c>
      <c r="C29" s="256" t="str">
        <f>Orçamento!C43</f>
        <v>Vigas Respaldo</v>
      </c>
      <c r="D29" s="257"/>
      <c r="E29" s="257"/>
      <c r="F29" s="258"/>
    </row>
    <row r="30" spans="2:6" s="13" customFormat="1" ht="37.5" customHeight="1" x14ac:dyDescent="0.2">
      <c r="B30" s="126" t="str">
        <f>Orçamento!B44</f>
        <v>4.2.1</v>
      </c>
      <c r="C30" s="110" t="str">
        <f>Orçamento!E44</f>
        <v>FORMA E DESFORMA DE TÁBUA E SARRAFO, REAPROVEITAMENTO (5X), EXCLUSIVE ESCORAMENTO</v>
      </c>
      <c r="D30" s="167" t="s">
        <v>108</v>
      </c>
      <c r="E30" s="169">
        <f>279.2*2*0.3</f>
        <v>167.51999999999998</v>
      </c>
      <c r="F30" s="120" t="str">
        <f>Orçamento!F44</f>
        <v>M2</v>
      </c>
    </row>
    <row r="31" spans="2:6" s="13" customFormat="1" ht="30" customHeight="1" x14ac:dyDescent="0.2">
      <c r="B31" s="126" t="str">
        <f>Orçamento!B45</f>
        <v>4.2.2</v>
      </c>
      <c r="C31" s="110" t="str">
        <f>Orçamento!E45</f>
        <v>CORTE, DOBRA E MONTAGEM DE AÇO CA-50/60, INCLUSIVE ESPAÇADOR</v>
      </c>
      <c r="D31" s="167" t="s">
        <v>182</v>
      </c>
      <c r="E31" s="170">
        <f>486.29+98.58</f>
        <v>584.87</v>
      </c>
      <c r="F31" s="120" t="str">
        <f>Orçamento!F41</f>
        <v>M3</v>
      </c>
    </row>
    <row r="32" spans="2:6" s="103" customFormat="1" ht="52.5" customHeight="1" x14ac:dyDescent="0.2">
      <c r="B32" s="126" t="str">
        <f>Orçamento!B46</f>
        <v>4.2.3</v>
      </c>
      <c r="C32" s="122" t="str">
        <f>Orçamento!E46</f>
        <v>FORNECIMENTO DE CONCRETO ESTRUTURAL, PREPARADO EM OBRA, COM FCK 20MPA, INCLUSIVE LANÇAMENTO, ADENSAMENTO E ACABAMENTO</v>
      </c>
      <c r="D32" s="167" t="s">
        <v>184</v>
      </c>
      <c r="E32" s="169">
        <f>E19</f>
        <v>7.6945000000000006</v>
      </c>
      <c r="F32" s="123" t="str">
        <f>Orçamento!F46</f>
        <v>M3</v>
      </c>
    </row>
    <row r="33" spans="1:7" s="14" customFormat="1" ht="15.75" x14ac:dyDescent="0.2">
      <c r="B33" s="109">
        <f>Orçamento!B49</f>
        <v>5</v>
      </c>
      <c r="C33" s="253" t="str">
        <f>Orçamento!C49</f>
        <v xml:space="preserve">Alvenaria </v>
      </c>
      <c r="D33" s="254"/>
      <c r="E33" s="254"/>
      <c r="F33" s="271"/>
    </row>
    <row r="34" spans="1:7" s="14" customFormat="1" ht="60.75" customHeight="1" x14ac:dyDescent="0.2">
      <c r="B34" s="126" t="str">
        <f>Orçamento!B50</f>
        <v>5.1</v>
      </c>
      <c r="C34" s="121" t="str">
        <f>Orçamento!E50</f>
        <v>ALVENARIA DE VEDAÇÃO DE BLOCOS CERÂMICOS FURADOS NA HORIZONTAL DE 11,5 X19X19 CM (ESPESSURA 11,5 CM) E ARGAMASSA DE ASSENTAMENTO COM PREPARO MANUAL.</v>
      </c>
      <c r="D34" s="167" t="s">
        <v>153</v>
      </c>
      <c r="E34" s="169">
        <f>279.8*1.75</f>
        <v>489.65000000000003</v>
      </c>
      <c r="F34" s="120" t="str">
        <f>Orçamento!F50</f>
        <v>M2</v>
      </c>
    </row>
    <row r="35" spans="1:7" s="61" customFormat="1" ht="15.75" x14ac:dyDescent="0.2">
      <c r="A35" s="87"/>
      <c r="B35" s="109">
        <f>Orçamento!B52</f>
        <v>6</v>
      </c>
      <c r="C35" s="253" t="str">
        <f>Orçamento!C52</f>
        <v>Revestimentos Internos e Externos</v>
      </c>
      <c r="D35" s="254"/>
      <c r="E35" s="254"/>
      <c r="F35" s="255"/>
    </row>
    <row r="36" spans="1:7" s="104" customFormat="1" ht="52.5" customHeight="1" x14ac:dyDescent="0.2">
      <c r="B36" s="127" t="str">
        <f>Orçamento!B53</f>
        <v>6.1.1</v>
      </c>
      <c r="C36" s="122" t="str">
        <f>Orçamento!E53</f>
        <v>CHAPISCO COM ARGAMASSA, TRAÇO 1:3 (CIMENTO E AREIA), ESP . 5MM, APLICADO EM ALVENARIA/ESTRUTURA DE CONCRETO COM COLHER, INCLUSIVE ARGAMASSA COM PREPARO MECANIZADO</v>
      </c>
      <c r="D36" s="167" t="s">
        <v>185</v>
      </c>
      <c r="E36" s="170">
        <f>279.8*2*2</f>
        <v>1119.2</v>
      </c>
      <c r="F36" s="124" t="str">
        <f>Orçamento!F53</f>
        <v>M2</v>
      </c>
    </row>
    <row r="37" spans="1:7" s="104" customFormat="1" ht="63" x14ac:dyDescent="0.2">
      <c r="B37" s="127" t="str">
        <f>Orçamento!B54</f>
        <v>6.1.2</v>
      </c>
      <c r="C37" s="122" t="str">
        <f>Orçamento!E54</f>
        <v>REVESTIMENTO COM ARGAMASSA EM CAMADA ÚNICA, APLICADO EM PAREDE, TRAÇO 1:3 (CIMENTO E AREIA), ESP. 20MM, APLICAÇÃO MANUAL, INCLUSIVE ARGAMASSA COM PREPARO MECANIZADO, EXCLUSIVE CHAPISCO</v>
      </c>
      <c r="D37" s="167" t="s">
        <v>185</v>
      </c>
      <c r="E37" s="170">
        <f>E36</f>
        <v>1119.2</v>
      </c>
      <c r="F37" s="124" t="str">
        <f>Orçamento!F54</f>
        <v>M2</v>
      </c>
    </row>
    <row r="38" spans="1:7" s="89" customFormat="1" ht="15.75" x14ac:dyDescent="0.2">
      <c r="B38" s="109">
        <v>7</v>
      </c>
      <c r="C38" s="253" t="s">
        <v>145</v>
      </c>
      <c r="D38" s="254"/>
      <c r="E38" s="254"/>
      <c r="F38" s="255"/>
    </row>
    <row r="39" spans="1:7" s="89" customFormat="1" ht="39" customHeight="1" x14ac:dyDescent="0.2">
      <c r="B39" s="126" t="s">
        <v>120</v>
      </c>
      <c r="C39" s="110" t="str">
        <f>Orçamento!E57</f>
        <v>PORTÃO DE GRADE, EXCLUSIVE CADEADO E PINTURA</v>
      </c>
      <c r="D39" s="171" t="s">
        <v>186</v>
      </c>
      <c r="E39" s="170">
        <f>2*4.5</f>
        <v>9</v>
      </c>
      <c r="F39" s="125" t="s">
        <v>20</v>
      </c>
    </row>
    <row r="40" spans="1:7" s="62" customFormat="1" ht="15.75" x14ac:dyDescent="0.2">
      <c r="A40" s="87"/>
      <c r="B40" s="109">
        <f>Orçamento!B59</f>
        <v>8</v>
      </c>
      <c r="C40" s="253" t="str">
        <f>Orçamento!C59</f>
        <v>Pintura</v>
      </c>
      <c r="D40" s="254"/>
      <c r="E40" s="254"/>
      <c r="F40" s="255"/>
    </row>
    <row r="41" spans="1:7" s="62" customFormat="1" ht="15.75" x14ac:dyDescent="0.2">
      <c r="A41" s="87"/>
      <c r="B41" s="119">
        <f>Orçamento!B60</f>
        <v>8.1</v>
      </c>
      <c r="C41" s="256" t="str">
        <f>Orçamento!C60</f>
        <v>Internas e Externas</v>
      </c>
      <c r="D41" s="257"/>
      <c r="E41" s="257"/>
      <c r="F41" s="258"/>
    </row>
    <row r="42" spans="1:7" s="104" customFormat="1" ht="41.25" customHeight="1" x14ac:dyDescent="0.2">
      <c r="B42" s="126" t="str">
        <f>Orçamento!B61</f>
        <v>8.1.1</v>
      </c>
      <c r="C42" s="122" t="str">
        <f>Orçamento!E61</f>
        <v>PREPARAÇÃO PARA EMASSAMENTO OU PINTURA (LÁTEX/ACRÍLICA) EM PAREDE, INCLUSIVE UMA (1) DEMÃO DE SELADOR ACRÍLICO</v>
      </c>
      <c r="D42" s="167" t="s">
        <v>185</v>
      </c>
      <c r="E42" s="170">
        <f>279.8*2*2</f>
        <v>1119.2</v>
      </c>
      <c r="F42" s="124" t="str">
        <f>Orçamento!F61</f>
        <v>M2</v>
      </c>
      <c r="G42" s="105"/>
    </row>
    <row r="43" spans="1:7" s="104" customFormat="1" ht="38.25" customHeight="1" x14ac:dyDescent="0.2">
      <c r="B43" s="126" t="str">
        <f>Orçamento!B62</f>
        <v>8.1.2</v>
      </c>
      <c r="C43" s="122" t="str">
        <f>Orçamento!E62</f>
        <v>PINTURA ACRÍLICA EM PAREDE, DUAS (2) DEMÃOS, EXCLUSIVE SELADOR ACRÍLICO E MASSA ACRÍLICA/CORRIDA (PVA)</v>
      </c>
      <c r="D43" s="172" t="s">
        <v>154</v>
      </c>
      <c r="E43" s="170">
        <f>279.8*2*2</f>
        <v>1119.2</v>
      </c>
      <c r="F43" s="124" t="str">
        <f>Orçamento!F62</f>
        <v>M2</v>
      </c>
    </row>
    <row r="44" spans="1:7" s="89" customFormat="1" ht="39.75" customHeight="1" x14ac:dyDescent="0.2">
      <c r="B44" s="126" t="str">
        <f>Orçamento!B63</f>
        <v>8.1.3</v>
      </c>
      <c r="C44" s="110" t="str">
        <f>Orçamento!E63</f>
        <v>PINTURA ESMALTE EM ESQUADRIAS DE FERRO, DUAS (2) DEMÃOS, INCLUSIVE UMA (1) DEMÃO DE FUNDO ANTICORROSIVO</v>
      </c>
      <c r="D44" s="172" t="s">
        <v>154</v>
      </c>
      <c r="E44" s="170">
        <v>18</v>
      </c>
      <c r="F44" s="125" t="str">
        <f>Orçamento!F63</f>
        <v>M2</v>
      </c>
    </row>
    <row r="45" spans="1:7" s="62" customFormat="1" ht="15.75" x14ac:dyDescent="0.2">
      <c r="A45" s="87"/>
      <c r="B45" s="109">
        <f>Orçamento!B65</f>
        <v>9</v>
      </c>
      <c r="C45" s="253" t="str">
        <f>Orçamento!C65</f>
        <v>Serviços Complementares</v>
      </c>
      <c r="D45" s="254"/>
      <c r="E45" s="254"/>
      <c r="F45" s="255"/>
    </row>
    <row r="46" spans="1:7" s="62" customFormat="1" ht="34.5" customHeight="1" x14ac:dyDescent="0.2">
      <c r="A46" s="87"/>
      <c r="B46" s="126">
        <f>Orçamento!B66</f>
        <v>9.1</v>
      </c>
      <c r="C46" s="110" t="str">
        <f>Orçamento!E66</f>
        <v>LIMPEZA FINAL PARA ENTREGA DA OBRA</v>
      </c>
      <c r="D46" s="172" t="s">
        <v>159</v>
      </c>
      <c r="E46" s="169">
        <f>279.8*4</f>
        <v>1119.2</v>
      </c>
      <c r="F46" s="125" t="str">
        <f>Orçamento!F66</f>
        <v>M2</v>
      </c>
      <c r="G46" s="93"/>
    </row>
    <row r="47" spans="1:7" ht="17.100000000000001" customHeight="1" x14ac:dyDescent="0.2">
      <c r="B47" s="259" t="str">
        <f>Orçamento!B69</f>
        <v>DATA</v>
      </c>
      <c r="C47" s="260"/>
      <c r="D47" s="260"/>
      <c r="E47" s="260"/>
      <c r="F47" s="261"/>
    </row>
    <row r="48" spans="1:7" ht="17.100000000000001" customHeight="1" x14ac:dyDescent="0.2">
      <c r="B48" s="262"/>
      <c r="C48" s="263"/>
      <c r="D48" s="263"/>
      <c r="E48" s="263"/>
      <c r="F48" s="264"/>
    </row>
    <row r="49" spans="2:6" ht="24.75" customHeight="1" x14ac:dyDescent="0.2">
      <c r="B49" s="262"/>
      <c r="C49" s="263"/>
      <c r="D49" s="263"/>
      <c r="E49" s="263"/>
      <c r="F49" s="264"/>
    </row>
    <row r="50" spans="2:6" ht="30" customHeight="1" x14ac:dyDescent="0.2">
      <c r="B50" s="265"/>
      <c r="C50" s="266"/>
      <c r="D50" s="266"/>
      <c r="E50" s="266"/>
      <c r="F50" s="267"/>
    </row>
    <row r="51" spans="2:6" ht="78.75" customHeight="1" x14ac:dyDescent="0.2">
      <c r="B51" s="265"/>
      <c r="C51" s="266"/>
      <c r="D51" s="266"/>
      <c r="E51" s="266"/>
      <c r="F51" s="267"/>
    </row>
    <row r="52" spans="2:6" ht="17.100000000000001" customHeight="1" thickBot="1" x14ac:dyDescent="0.25">
      <c r="B52" s="268"/>
      <c r="C52" s="269"/>
      <c r="D52" s="269"/>
      <c r="E52" s="269"/>
      <c r="F52" s="270"/>
    </row>
    <row r="53" spans="2:6" ht="17.100000000000001" customHeight="1" x14ac:dyDescent="0.2"/>
    <row r="54" spans="2:6" ht="17.100000000000001" customHeight="1" x14ac:dyDescent="0.2"/>
    <row r="55" spans="2:6" ht="17.100000000000001" customHeight="1" x14ac:dyDescent="0.2"/>
    <row r="56" spans="2:6" ht="17.100000000000001" customHeight="1" x14ac:dyDescent="0.2"/>
    <row r="57" spans="2:6" ht="17.100000000000001" customHeight="1" x14ac:dyDescent="0.2"/>
    <row r="58" spans="2:6" ht="17.100000000000001" customHeight="1" x14ac:dyDescent="0.2"/>
    <row r="59" spans="2:6" ht="17.100000000000001" customHeight="1" x14ac:dyDescent="0.2"/>
    <row r="60" spans="2:6" ht="17.100000000000001" customHeight="1" x14ac:dyDescent="0.2"/>
    <row r="61" spans="2:6" ht="30" customHeight="1" x14ac:dyDescent="0.2"/>
    <row r="62" spans="2:6" ht="17.100000000000001" customHeight="1" x14ac:dyDescent="0.2"/>
    <row r="66" ht="17.100000000000001" customHeight="1" x14ac:dyDescent="0.2"/>
    <row r="68" ht="30" customHeight="1" x14ac:dyDescent="0.2"/>
    <row r="70" ht="17.100000000000001" customHeight="1" x14ac:dyDescent="0.2"/>
    <row r="71" ht="30" customHeight="1" x14ac:dyDescent="0.2"/>
    <row r="74" ht="17.100000000000001" customHeight="1" x14ac:dyDescent="0.2"/>
    <row r="75" ht="17.100000000000001" customHeight="1" x14ac:dyDescent="0.2"/>
    <row r="76" ht="30" customHeight="1" x14ac:dyDescent="0.2"/>
    <row r="77" ht="17.100000000000001" customHeight="1" x14ac:dyDescent="0.2"/>
    <row r="80" ht="17.100000000000001" customHeight="1" x14ac:dyDescent="0.2"/>
    <row r="82" ht="30" customHeight="1" x14ac:dyDescent="0.2"/>
    <row r="83" ht="17.100000000000001" customHeight="1" x14ac:dyDescent="0.2"/>
    <row r="85" ht="17.100000000000001" customHeight="1" x14ac:dyDescent="0.2"/>
    <row r="86" ht="17.100000000000001" customHeight="1" x14ac:dyDescent="0.2"/>
    <row r="92" ht="30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8" ht="17.100000000000001" customHeight="1" x14ac:dyDescent="0.2"/>
    <row r="99" ht="30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30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3" ht="30" customHeight="1" x14ac:dyDescent="0.2"/>
    <row r="114" ht="17.100000000000001" customHeight="1" x14ac:dyDescent="0.2"/>
    <row r="119" ht="31.5" customHeight="1" x14ac:dyDescent="0.2"/>
    <row r="120" ht="12.75" customHeight="1" x14ac:dyDescent="0.2"/>
    <row r="121" ht="26.25" customHeight="1" x14ac:dyDescent="0.2"/>
    <row r="122" ht="17.25" customHeight="1" x14ac:dyDescent="0.2"/>
    <row r="123" ht="18.75" customHeight="1" x14ac:dyDescent="0.2"/>
    <row r="124" ht="21.75" customHeight="1" x14ac:dyDescent="0.2"/>
    <row r="125" ht="15.75" customHeight="1" x14ac:dyDescent="0.2"/>
    <row r="128" ht="20.25" customHeight="1" x14ac:dyDescent="0.2"/>
    <row r="129" ht="15" customHeight="1" x14ac:dyDescent="0.2"/>
    <row r="132" ht="15" customHeight="1" x14ac:dyDescent="0.2"/>
    <row r="164" ht="39.75" customHeight="1" x14ac:dyDescent="0.2"/>
    <row r="194" ht="12.75" customHeight="1" x14ac:dyDescent="0.2"/>
    <row r="195" ht="12.75" customHeight="1" x14ac:dyDescent="0.2"/>
    <row r="196" ht="12.75" customHeight="1" x14ac:dyDescent="0.2"/>
    <row r="201" ht="12.75" customHeight="1" x14ac:dyDescent="0.2"/>
  </sheetData>
  <sheetProtection algorithmName="SHA-512" hashValue="lUbShAHNl0D7jsjuoLyP3XmKEHDAJse8YwvikA9b44xB3PcqjwS4QKxEe/6vApBpyESQNy+O6Yys1WC2mS4xeA==" saltValue="Sz/JLqK7a7jkj0DzRz+IHA==" spinCount="100000" sheet="1" objects="1" scenarios="1"/>
  <mergeCells count="21">
    <mergeCell ref="C35:F35"/>
    <mergeCell ref="C33:F33"/>
    <mergeCell ref="C13:F13"/>
    <mergeCell ref="C38:F38"/>
    <mergeCell ref="B1:F1"/>
    <mergeCell ref="B3:F3"/>
    <mergeCell ref="C14:F14"/>
    <mergeCell ref="E4:F4"/>
    <mergeCell ref="B2:F2"/>
    <mergeCell ref="C5:F5"/>
    <mergeCell ref="C9:F9"/>
    <mergeCell ref="C24:F24"/>
    <mergeCell ref="C18:F18"/>
    <mergeCell ref="C22:F22"/>
    <mergeCell ref="C25:F25"/>
    <mergeCell ref="C29:F29"/>
    <mergeCell ref="C40:F40"/>
    <mergeCell ref="C41:F41"/>
    <mergeCell ref="B47:F49"/>
    <mergeCell ref="C45:F45"/>
    <mergeCell ref="B50:F52"/>
  </mergeCells>
  <phoneticPr fontId="8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5" fitToHeight="0" orientation="portrait" r:id="rId1"/>
  <headerFooter alignWithMargins="0">
    <oddFooter>&amp;CPágina &amp;P de &amp;N</oddFooter>
  </headerFooter>
  <rowBreaks count="1" manualBreakCount="1">
    <brk id="34" min="1" max="5" man="1"/>
  </rowBreaks>
  <drawing r:id="rId2"/>
  <legacyDrawing r:id="rId3"/>
  <oleObjects>
    <mc:AlternateContent xmlns:mc="http://schemas.openxmlformats.org/markup-compatibility/2006">
      <mc:Choice Requires="x14">
        <oleObject shapeId="614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66675</xdr:rowOff>
              </from>
              <to>
                <xdr:col>2</xdr:col>
                <xdr:colOff>800100</xdr:colOff>
                <xdr:row>0</xdr:row>
                <xdr:rowOff>1133475</xdr:rowOff>
              </to>
            </anchor>
          </objectPr>
        </oleObject>
      </mc:Choice>
      <mc:Fallback>
        <oleObject shapeId="61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67F5-B58A-41F5-B476-E6CACF19BE58}">
  <dimension ref="A1:K41"/>
  <sheetViews>
    <sheetView view="pageBreakPreview" zoomScale="115" zoomScaleNormal="115" zoomScaleSheetLayoutView="115" workbookViewId="0">
      <selection activeCell="M6" sqref="M6"/>
    </sheetView>
  </sheetViews>
  <sheetFormatPr defaultRowHeight="12.75" x14ac:dyDescent="0.2"/>
  <cols>
    <col min="2" max="2" width="34.140625" customWidth="1"/>
    <col min="11" max="11" width="12.85546875" customWidth="1"/>
  </cols>
  <sheetData>
    <row r="1" spans="1:11" s="87" customFormat="1" ht="13.5" thickBot="1" x14ac:dyDescent="0.25"/>
    <row r="2" spans="1:11" ht="18.75" x14ac:dyDescent="0.2">
      <c r="A2" s="87"/>
      <c r="B2" s="310" t="s">
        <v>30</v>
      </c>
      <c r="C2" s="311"/>
      <c r="D2" s="311"/>
      <c r="E2" s="311"/>
      <c r="F2" s="311"/>
      <c r="G2" s="311"/>
      <c r="H2" s="311"/>
      <c r="I2" s="311"/>
      <c r="J2" s="311"/>
      <c r="K2" s="312"/>
    </row>
    <row r="3" spans="1:11" ht="15.75" x14ac:dyDescent="0.25">
      <c r="A3" s="87"/>
      <c r="B3" s="313" t="s">
        <v>110</v>
      </c>
      <c r="C3" s="314"/>
      <c r="D3" s="314"/>
      <c r="E3" s="314"/>
      <c r="F3" s="314"/>
      <c r="G3" s="314"/>
      <c r="H3" s="314"/>
      <c r="I3" s="314"/>
      <c r="J3" s="314"/>
      <c r="K3" s="315"/>
    </row>
    <row r="4" spans="1:11" ht="15.75" x14ac:dyDescent="0.25">
      <c r="A4" s="87"/>
      <c r="B4" s="313" t="s">
        <v>111</v>
      </c>
      <c r="C4" s="314"/>
      <c r="D4" s="314"/>
      <c r="E4" s="314"/>
      <c r="F4" s="314"/>
      <c r="G4" s="314"/>
      <c r="H4" s="314"/>
      <c r="I4" s="314"/>
      <c r="J4" s="314"/>
      <c r="K4" s="315"/>
    </row>
    <row r="5" spans="1:11" ht="19.5" x14ac:dyDescent="0.2">
      <c r="A5" s="87"/>
      <c r="B5" s="316" t="s">
        <v>40</v>
      </c>
      <c r="C5" s="317"/>
      <c r="D5" s="317"/>
      <c r="E5" s="317"/>
      <c r="F5" s="317"/>
      <c r="G5" s="317"/>
      <c r="H5" s="317"/>
      <c r="I5" s="317"/>
      <c r="J5" s="317"/>
      <c r="K5" s="318"/>
    </row>
    <row r="6" spans="1:11" x14ac:dyDescent="0.2">
      <c r="A6" s="87"/>
      <c r="B6" s="319" t="s">
        <v>41</v>
      </c>
      <c r="C6" s="319" t="s">
        <v>112</v>
      </c>
      <c r="D6" s="319" t="s">
        <v>42</v>
      </c>
      <c r="E6" s="319"/>
      <c r="F6" s="319"/>
      <c r="G6" s="319"/>
      <c r="H6" s="319"/>
      <c r="I6" s="319"/>
      <c r="J6" s="319"/>
      <c r="K6" s="319" t="s">
        <v>113</v>
      </c>
    </row>
    <row r="7" spans="1:11" x14ac:dyDescent="0.2">
      <c r="A7" s="87"/>
      <c r="B7" s="319"/>
      <c r="C7" s="319"/>
      <c r="D7" s="319" t="s">
        <v>114</v>
      </c>
      <c r="E7" s="319"/>
      <c r="F7" s="319"/>
      <c r="G7" s="319"/>
      <c r="H7" s="319" t="s">
        <v>43</v>
      </c>
      <c r="I7" s="319"/>
      <c r="J7" s="319"/>
      <c r="K7" s="319"/>
    </row>
    <row r="8" spans="1:11" ht="22.5" x14ac:dyDescent="0.2">
      <c r="A8" s="87"/>
      <c r="B8" s="319"/>
      <c r="C8" s="319"/>
      <c r="D8" s="128">
        <v>0.02</v>
      </c>
      <c r="E8" s="157">
        <v>0.03</v>
      </c>
      <c r="F8" s="128">
        <v>0.04</v>
      </c>
      <c r="G8" s="128">
        <v>0.05</v>
      </c>
      <c r="H8" s="129" t="s">
        <v>115</v>
      </c>
      <c r="I8" s="319" t="s">
        <v>116</v>
      </c>
      <c r="J8" s="319"/>
      <c r="K8" s="319"/>
    </row>
    <row r="9" spans="1:11" x14ac:dyDescent="0.2">
      <c r="A9" s="87"/>
      <c r="B9" s="130" t="s">
        <v>44</v>
      </c>
      <c r="C9" s="131" t="s">
        <v>45</v>
      </c>
      <c r="D9" s="152">
        <v>1</v>
      </c>
      <c r="E9" s="158">
        <v>1</v>
      </c>
      <c r="F9" s="132">
        <v>1</v>
      </c>
      <c r="G9" s="132">
        <v>1</v>
      </c>
      <c r="H9" s="132">
        <v>1</v>
      </c>
      <c r="I9" s="320">
        <v>1</v>
      </c>
      <c r="J9" s="320"/>
      <c r="K9" s="133"/>
    </row>
    <row r="10" spans="1:11" x14ac:dyDescent="0.2">
      <c r="A10" s="87"/>
      <c r="B10" s="130" t="s">
        <v>46</v>
      </c>
      <c r="C10" s="131" t="s">
        <v>47</v>
      </c>
      <c r="D10" s="153">
        <v>5.5E-2</v>
      </c>
      <c r="E10" s="159">
        <v>5.5E-2</v>
      </c>
      <c r="F10" s="134">
        <v>5.5E-2</v>
      </c>
      <c r="G10" s="134">
        <v>5.5E-2</v>
      </c>
      <c r="H10" s="134">
        <v>3.4199999999999994E-2</v>
      </c>
      <c r="I10" s="293">
        <v>0.04</v>
      </c>
      <c r="J10" s="293"/>
      <c r="K10" s="133" t="s">
        <v>45</v>
      </c>
    </row>
    <row r="11" spans="1:11" x14ac:dyDescent="0.2">
      <c r="A11" s="87"/>
      <c r="B11" s="130" t="s">
        <v>48</v>
      </c>
      <c r="C11" s="131" t="s">
        <v>49</v>
      </c>
      <c r="D11" s="153">
        <v>7.4999999999999997E-2</v>
      </c>
      <c r="E11" s="159">
        <v>7.4999999999999997E-2</v>
      </c>
      <c r="F11" s="134">
        <v>7.4999999999999997E-2</v>
      </c>
      <c r="G11" s="134">
        <v>7.4999999999999997E-2</v>
      </c>
      <c r="H11" s="135">
        <v>4.9399999999999999E-2</v>
      </c>
      <c r="I11" s="321">
        <v>6.1600000000000002E-2</v>
      </c>
      <c r="J11" s="321"/>
      <c r="K11" s="133" t="s">
        <v>45</v>
      </c>
    </row>
    <row r="12" spans="1:11" x14ac:dyDescent="0.2">
      <c r="A12" s="87"/>
      <c r="B12" s="130" t="s">
        <v>50</v>
      </c>
      <c r="C12" s="131" t="s">
        <v>51</v>
      </c>
      <c r="D12" s="153">
        <v>8.3000000000000001E-3</v>
      </c>
      <c r="E12" s="159">
        <v>8.3000000000000001E-3</v>
      </c>
      <c r="F12" s="134">
        <v>8.3000000000000001E-3</v>
      </c>
      <c r="G12" s="134">
        <v>8.3000000000000001E-3</v>
      </c>
      <c r="H12" s="134">
        <v>8.3000000000000001E-3</v>
      </c>
      <c r="I12" s="293">
        <v>8.3000000000000001E-3</v>
      </c>
      <c r="J12" s="293"/>
      <c r="K12" s="133" t="s">
        <v>45</v>
      </c>
    </row>
    <row r="13" spans="1:11" x14ac:dyDescent="0.2">
      <c r="A13" s="87"/>
      <c r="B13" s="130" t="s">
        <v>52</v>
      </c>
      <c r="C13" s="135"/>
      <c r="D13" s="154">
        <f>SUM(D14:D15)</f>
        <v>2.2699999999999998E-2</v>
      </c>
      <c r="E13" s="160">
        <f>SUM(E14:E15)</f>
        <v>2.2699999999999998E-2</v>
      </c>
      <c r="F13" s="136">
        <f>SUM(F14:F15)</f>
        <v>2.2699999999999998E-2</v>
      </c>
      <c r="G13" s="136">
        <f>SUM(G14:G15)</f>
        <v>2.2699999999999998E-2</v>
      </c>
      <c r="H13" s="136">
        <f>SUM(H14:H15)</f>
        <v>1.29E-2</v>
      </c>
      <c r="I13" s="302">
        <f>SUM(I14:J15)</f>
        <v>1.77E-2</v>
      </c>
      <c r="J13" s="302"/>
      <c r="K13" s="137" t="s">
        <v>45</v>
      </c>
    </row>
    <row r="14" spans="1:11" x14ac:dyDescent="0.2">
      <c r="A14" s="87"/>
      <c r="B14" s="130" t="s">
        <v>53</v>
      </c>
      <c r="C14" s="131" t="s">
        <v>54</v>
      </c>
      <c r="D14" s="153">
        <v>0.01</v>
      </c>
      <c r="E14" s="159">
        <v>0.01</v>
      </c>
      <c r="F14" s="134">
        <v>0.01</v>
      </c>
      <c r="G14" s="134">
        <v>0.01</v>
      </c>
      <c r="H14" s="134">
        <v>5.3E-3</v>
      </c>
      <c r="I14" s="293">
        <v>8.0000000000000002E-3</v>
      </c>
      <c r="J14" s="293"/>
      <c r="K14" s="133" t="s">
        <v>45</v>
      </c>
    </row>
    <row r="15" spans="1:11" x14ac:dyDescent="0.2">
      <c r="A15" s="87"/>
      <c r="B15" s="130" t="s">
        <v>55</v>
      </c>
      <c r="C15" s="131" t="s">
        <v>56</v>
      </c>
      <c r="D15" s="153">
        <v>1.2699999999999999E-2</v>
      </c>
      <c r="E15" s="159">
        <v>1.2699999999999999E-2</v>
      </c>
      <c r="F15" s="134">
        <v>1.2699999999999999E-2</v>
      </c>
      <c r="G15" s="134">
        <v>1.2699999999999999E-2</v>
      </c>
      <c r="H15" s="134">
        <v>7.6E-3</v>
      </c>
      <c r="I15" s="293">
        <v>9.7000000000000003E-3</v>
      </c>
      <c r="J15" s="293"/>
      <c r="K15" s="133" t="s">
        <v>45</v>
      </c>
    </row>
    <row r="16" spans="1:11" x14ac:dyDescent="0.2">
      <c r="A16" s="87"/>
      <c r="B16" s="130" t="s">
        <v>57</v>
      </c>
      <c r="C16" s="131" t="s">
        <v>58</v>
      </c>
      <c r="D16" s="154">
        <f>SUM(D17:D19)</f>
        <v>4.65E-2</v>
      </c>
      <c r="E16" s="160">
        <f>SUM(E17:E19)</f>
        <v>5.1499999999999997E-2</v>
      </c>
      <c r="F16" s="136">
        <f>SUM(F17:F19)</f>
        <v>5.6499999999999995E-2</v>
      </c>
      <c r="G16" s="136">
        <f>SUM(G17:G19)</f>
        <v>6.1499999999999999E-2</v>
      </c>
      <c r="H16" s="136">
        <f>SUM(H17:H19)</f>
        <v>3.6499999999999998E-2</v>
      </c>
      <c r="I16" s="302">
        <f>SUM(I17:J19)</f>
        <v>6.1499999999999999E-2</v>
      </c>
      <c r="J16" s="302"/>
      <c r="K16" s="137" t="s">
        <v>59</v>
      </c>
    </row>
    <row r="17" spans="1:11" x14ac:dyDescent="0.2">
      <c r="A17" s="87"/>
      <c r="B17" s="130" t="s">
        <v>60</v>
      </c>
      <c r="C17" s="135" t="s">
        <v>117</v>
      </c>
      <c r="D17" s="138">
        <v>0.01</v>
      </c>
      <c r="E17" s="159">
        <v>1.4999999999999999E-2</v>
      </c>
      <c r="F17" s="138">
        <v>0.02</v>
      </c>
      <c r="G17" s="138">
        <v>2.5000000000000001E-2</v>
      </c>
      <c r="H17" s="138" t="s">
        <v>39</v>
      </c>
      <c r="I17" s="292">
        <v>2.5000000000000001E-2</v>
      </c>
      <c r="J17" s="292"/>
      <c r="K17" s="133" t="s">
        <v>59</v>
      </c>
    </row>
    <row r="18" spans="1:11" x14ac:dyDescent="0.2">
      <c r="A18" s="87"/>
      <c r="B18" s="130" t="s">
        <v>61</v>
      </c>
      <c r="C18" s="135" t="s">
        <v>61</v>
      </c>
      <c r="D18" s="153">
        <v>6.4999999999999997E-3</v>
      </c>
      <c r="E18" s="159">
        <v>6.4999999999999997E-3</v>
      </c>
      <c r="F18" s="134">
        <v>6.4999999999999997E-3</v>
      </c>
      <c r="G18" s="134">
        <v>6.4999999999999997E-3</v>
      </c>
      <c r="H18" s="134">
        <v>6.4999999999999997E-3</v>
      </c>
      <c r="I18" s="293">
        <v>6.4999999999999997E-3</v>
      </c>
      <c r="J18" s="293"/>
      <c r="K18" s="133" t="s">
        <v>59</v>
      </c>
    </row>
    <row r="19" spans="1:11" x14ac:dyDescent="0.2">
      <c r="A19" s="87"/>
      <c r="B19" s="130" t="s">
        <v>62</v>
      </c>
      <c r="C19" s="135" t="s">
        <v>39</v>
      </c>
      <c r="D19" s="153">
        <v>0.03</v>
      </c>
      <c r="E19" s="159">
        <v>0.03</v>
      </c>
      <c r="F19" s="134">
        <v>0.03</v>
      </c>
      <c r="G19" s="134">
        <v>0.03</v>
      </c>
      <c r="H19" s="134">
        <v>0.03</v>
      </c>
      <c r="I19" s="293">
        <v>0.03</v>
      </c>
      <c r="J19" s="293"/>
      <c r="K19" s="133" t="s">
        <v>59</v>
      </c>
    </row>
    <row r="20" spans="1:11" x14ac:dyDescent="0.2">
      <c r="A20" s="87"/>
      <c r="B20" s="130" t="s">
        <v>63</v>
      </c>
      <c r="C20" s="135" t="s">
        <v>64</v>
      </c>
      <c r="D20" s="155">
        <v>4.4999999999999998E-2</v>
      </c>
      <c r="E20" s="161">
        <v>4.4999999999999998E-2</v>
      </c>
      <c r="F20" s="139">
        <v>4.4999999999999998E-2</v>
      </c>
      <c r="G20" s="139">
        <v>4.4999999999999998E-2</v>
      </c>
      <c r="H20" s="139">
        <v>4.4999999999999998E-2</v>
      </c>
      <c r="I20" s="297">
        <v>4.4999999999999998E-2</v>
      </c>
      <c r="J20" s="297"/>
      <c r="K20" s="133" t="s">
        <v>59</v>
      </c>
    </row>
    <row r="21" spans="1:11" x14ac:dyDescent="0.2">
      <c r="A21" s="87"/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x14ac:dyDescent="0.2">
      <c r="A22" s="87"/>
      <c r="B22" s="299" t="s">
        <v>65</v>
      </c>
      <c r="C22" s="299"/>
      <c r="D22" s="300" t="s">
        <v>66</v>
      </c>
      <c r="E22" s="300"/>
      <c r="F22" s="300"/>
      <c r="G22" s="300"/>
      <c r="H22" s="300"/>
      <c r="I22" s="300"/>
      <c r="J22" s="300"/>
      <c r="K22" s="300"/>
    </row>
    <row r="23" spans="1:11" x14ac:dyDescent="0.2">
      <c r="A23" s="87"/>
      <c r="B23" s="299"/>
      <c r="C23" s="299"/>
      <c r="D23" s="301" t="s">
        <v>67</v>
      </c>
      <c r="E23" s="301"/>
      <c r="F23" s="301"/>
      <c r="G23" s="301"/>
      <c r="H23" s="301"/>
      <c r="I23" s="301"/>
      <c r="J23" s="301"/>
      <c r="K23" s="301"/>
    </row>
    <row r="24" spans="1:11" x14ac:dyDescent="0.2">
      <c r="A24" s="87"/>
      <c r="B24" s="294" t="s">
        <v>68</v>
      </c>
      <c r="C24" s="294"/>
      <c r="D24" s="156">
        <f t="shared" ref="D24:I24" si="0">(1+(D10+D13))*(1+D12)*(1+D11)-1</f>
        <v>0.16814327825000008</v>
      </c>
      <c r="E24" s="162">
        <f t="shared" si="0"/>
        <v>0.16814327825000008</v>
      </c>
      <c r="F24" s="140">
        <f t="shared" si="0"/>
        <v>0.16814327825000008</v>
      </c>
      <c r="G24" s="140">
        <f t="shared" si="0"/>
        <v>0.16814327825000008</v>
      </c>
      <c r="H24" s="140">
        <f t="shared" si="0"/>
        <v>0.10794700194199969</v>
      </c>
      <c r="I24" s="295">
        <f t="shared" si="0"/>
        <v>0.13217401085600011</v>
      </c>
      <c r="J24" s="295"/>
      <c r="K24" s="296"/>
    </row>
    <row r="25" spans="1:11" x14ac:dyDescent="0.2">
      <c r="A25" s="87"/>
      <c r="B25" s="294" t="s">
        <v>69</v>
      </c>
      <c r="C25" s="294"/>
      <c r="D25" s="156">
        <f t="shared" ref="D25:I25" si="1">(1-(D16+D20))</f>
        <v>0.90849999999999997</v>
      </c>
      <c r="E25" s="162">
        <f t="shared" si="1"/>
        <v>0.90349999999999997</v>
      </c>
      <c r="F25" s="140">
        <f t="shared" si="1"/>
        <v>0.89849999999999997</v>
      </c>
      <c r="G25" s="140">
        <f t="shared" si="1"/>
        <v>0.89349999999999996</v>
      </c>
      <c r="H25" s="140">
        <f t="shared" si="1"/>
        <v>0.91849999999999998</v>
      </c>
      <c r="I25" s="295">
        <f t="shared" si="1"/>
        <v>0.89349999999999996</v>
      </c>
      <c r="J25" s="295"/>
      <c r="K25" s="296"/>
    </row>
    <row r="26" spans="1:11" x14ac:dyDescent="0.2">
      <c r="A26" s="87"/>
      <c r="B26" s="290" t="s">
        <v>70</v>
      </c>
      <c r="C26" s="290"/>
      <c r="D26" s="290">
        <f t="shared" ref="D26" si="2">(1+D24)/D25-1</f>
        <v>0.28579337176664854</v>
      </c>
      <c r="E26" s="291">
        <f t="shared" ref="E26:I26" si="3">(1+E24)/E25-1</f>
        <v>0.29290899640287793</v>
      </c>
      <c r="F26" s="290">
        <f t="shared" si="3"/>
        <v>0.30010381552587662</v>
      </c>
      <c r="G26" s="290">
        <f t="shared" si="3"/>
        <v>0.30737915864577525</v>
      </c>
      <c r="H26" s="290">
        <f t="shared" si="3"/>
        <v>0.20625694277844286</v>
      </c>
      <c r="I26" s="290">
        <f t="shared" si="3"/>
        <v>0.26712256391270306</v>
      </c>
      <c r="J26" s="290"/>
      <c r="K26" s="296"/>
    </row>
    <row r="27" spans="1:11" x14ac:dyDescent="0.2">
      <c r="A27" s="87"/>
      <c r="B27" s="290"/>
      <c r="C27" s="290"/>
      <c r="D27" s="290"/>
      <c r="E27" s="291"/>
      <c r="F27" s="290"/>
      <c r="G27" s="290"/>
      <c r="H27" s="290"/>
      <c r="I27" s="290"/>
      <c r="J27" s="290"/>
      <c r="K27" s="296"/>
    </row>
    <row r="28" spans="1:11" x14ac:dyDescent="0.2">
      <c r="A28" s="87"/>
      <c r="B28" s="281" t="s">
        <v>71</v>
      </c>
      <c r="C28" s="282"/>
      <c r="D28" s="282"/>
      <c r="E28" s="282"/>
      <c r="F28" s="282"/>
      <c r="G28" s="282"/>
      <c r="H28" s="282"/>
      <c r="I28" s="282"/>
      <c r="J28" s="282"/>
      <c r="K28" s="283"/>
    </row>
    <row r="29" spans="1:11" x14ac:dyDescent="0.2">
      <c r="A29" s="87"/>
      <c r="B29" s="284" t="s">
        <v>118</v>
      </c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x14ac:dyDescent="0.2">
      <c r="A30" s="87"/>
      <c r="B30" s="284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 x14ac:dyDescent="0.2">
      <c r="A31" s="87"/>
      <c r="B31" s="284"/>
      <c r="C31" s="285"/>
      <c r="D31" s="285"/>
      <c r="E31" s="285"/>
      <c r="F31" s="285"/>
      <c r="G31" s="285"/>
      <c r="H31" s="285"/>
      <c r="I31" s="285"/>
      <c r="J31" s="285"/>
      <c r="K31" s="286"/>
    </row>
    <row r="32" spans="1:11" x14ac:dyDescent="0.2">
      <c r="A32" s="87"/>
      <c r="B32" s="284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x14ac:dyDescent="0.2">
      <c r="A33" s="87"/>
      <c r="B33" s="284"/>
      <c r="C33" s="285"/>
      <c r="D33" s="285"/>
      <c r="E33" s="285"/>
      <c r="F33" s="285"/>
      <c r="G33" s="285"/>
      <c r="H33" s="285"/>
      <c r="I33" s="285"/>
      <c r="J33" s="285"/>
      <c r="K33" s="286"/>
    </row>
    <row r="34" spans="1:11" x14ac:dyDescent="0.2">
      <c r="A34" s="87"/>
      <c r="B34" s="284"/>
      <c r="C34" s="285"/>
      <c r="D34" s="285"/>
      <c r="E34" s="285"/>
      <c r="F34" s="285"/>
      <c r="G34" s="285"/>
      <c r="H34" s="285"/>
      <c r="I34" s="285"/>
      <c r="J34" s="285"/>
      <c r="K34" s="286"/>
    </row>
    <row r="35" spans="1:11" x14ac:dyDescent="0.2">
      <c r="A35" s="87"/>
      <c r="B35" s="284"/>
      <c r="C35" s="285"/>
      <c r="D35" s="285"/>
      <c r="E35" s="285"/>
      <c r="F35" s="285"/>
      <c r="G35" s="285"/>
      <c r="H35" s="285"/>
      <c r="I35" s="285"/>
      <c r="J35" s="285"/>
      <c r="K35" s="286"/>
    </row>
    <row r="36" spans="1:11" ht="71.25" customHeight="1" x14ac:dyDescent="0.25">
      <c r="A36" s="87"/>
      <c r="B36" s="90"/>
      <c r="C36" s="141"/>
      <c r="D36" s="141"/>
      <c r="E36" s="91"/>
      <c r="F36" s="91"/>
      <c r="G36" s="287" t="str">
        <f>Orçamento!B69</f>
        <v>DATA</v>
      </c>
      <c r="H36" s="288"/>
      <c r="I36" s="288"/>
      <c r="J36" s="288"/>
      <c r="K36" s="289"/>
    </row>
    <row r="37" spans="1:11" ht="15" customHeight="1" x14ac:dyDescent="0.2">
      <c r="A37" s="87"/>
      <c r="B37" s="303" t="s">
        <v>175</v>
      </c>
      <c r="C37" s="304"/>
      <c r="D37" s="304"/>
      <c r="E37" s="304"/>
      <c r="F37" s="304"/>
      <c r="G37" s="304"/>
      <c r="H37" s="304"/>
      <c r="I37" s="304"/>
      <c r="J37" s="304"/>
      <c r="K37" s="305"/>
    </row>
    <row r="38" spans="1:11" x14ac:dyDescent="0.2">
      <c r="A38" s="87"/>
      <c r="B38" s="306"/>
      <c r="C38" s="304"/>
      <c r="D38" s="304"/>
      <c r="E38" s="304"/>
      <c r="F38" s="304"/>
      <c r="G38" s="304"/>
      <c r="H38" s="304"/>
      <c r="I38" s="304"/>
      <c r="J38" s="304"/>
      <c r="K38" s="305"/>
    </row>
    <row r="39" spans="1:11" x14ac:dyDescent="0.2">
      <c r="A39" s="87"/>
      <c r="B39" s="306"/>
      <c r="C39" s="304"/>
      <c r="D39" s="304"/>
      <c r="E39" s="304"/>
      <c r="F39" s="304"/>
      <c r="G39" s="304"/>
      <c r="H39" s="304"/>
      <c r="I39" s="304"/>
      <c r="J39" s="304"/>
      <c r="K39" s="305"/>
    </row>
    <row r="40" spans="1:11" x14ac:dyDescent="0.2">
      <c r="A40" s="87"/>
      <c r="B40" s="306"/>
      <c r="C40" s="304"/>
      <c r="D40" s="304"/>
      <c r="E40" s="304"/>
      <c r="F40" s="304"/>
      <c r="G40" s="304"/>
      <c r="H40" s="304"/>
      <c r="I40" s="304"/>
      <c r="J40" s="304"/>
      <c r="K40" s="305"/>
    </row>
    <row r="41" spans="1:11" ht="13.5" thickBot="1" x14ac:dyDescent="0.25">
      <c r="B41" s="307"/>
      <c r="C41" s="308"/>
      <c r="D41" s="308"/>
      <c r="E41" s="308"/>
      <c r="F41" s="308"/>
      <c r="G41" s="308"/>
      <c r="H41" s="308"/>
      <c r="I41" s="308"/>
      <c r="J41" s="308"/>
      <c r="K41" s="309"/>
    </row>
  </sheetData>
  <sheetProtection algorithmName="SHA-512" hashValue="raa9GUFMfJ3SHWN+62zUqcsmbSXol+SYSQjOxj1G04JLLh7miRxerc8lMAlzeUAuffAHGfGp5xKRBUeZcN87aQ==" saltValue="QiC9ix7oX0Nh7XLhFmmV8Q==" spinCount="100000" sheet="1" objects="1" scenarios="1"/>
  <protectedRanges>
    <protectedRange sqref="B37" name="Intervalo2"/>
    <protectedRange sqref="E8:E20 E24:E27" name="Intervalo1"/>
  </protectedRanges>
  <mergeCells count="43">
    <mergeCell ref="B37:K41"/>
    <mergeCell ref="B2:K2"/>
    <mergeCell ref="B3:K3"/>
    <mergeCell ref="B4:K4"/>
    <mergeCell ref="B5:K5"/>
    <mergeCell ref="B6:B8"/>
    <mergeCell ref="C6:C8"/>
    <mergeCell ref="D6:J6"/>
    <mergeCell ref="K6:K8"/>
    <mergeCell ref="D7:G7"/>
    <mergeCell ref="H7:J7"/>
    <mergeCell ref="I19:J19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24:C24"/>
    <mergeCell ref="I24:J24"/>
    <mergeCell ref="K24:K27"/>
    <mergeCell ref="B25:C25"/>
    <mergeCell ref="I25:J25"/>
    <mergeCell ref="I26:J27"/>
    <mergeCell ref="I20:J20"/>
    <mergeCell ref="B21:K21"/>
    <mergeCell ref="B22:C23"/>
    <mergeCell ref="D22:K22"/>
    <mergeCell ref="D23:K23"/>
    <mergeCell ref="B28:K28"/>
    <mergeCell ref="B29:K35"/>
    <mergeCell ref="G36:K36"/>
    <mergeCell ref="B26:C27"/>
    <mergeCell ref="D26:D27"/>
    <mergeCell ref="E26:E27"/>
    <mergeCell ref="F26:F27"/>
    <mergeCell ref="G26:G27"/>
    <mergeCell ref="H26:H27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18433" r:id="rId4">
          <objectPr defaultSize="0" autoPict="0" r:id="rId5">
            <anchor moveWithCells="1">
              <from>
                <xdr:col>1</xdr:col>
                <xdr:colOff>295275</xdr:colOff>
                <xdr:row>1</xdr:row>
                <xdr:rowOff>66675</xdr:rowOff>
              </from>
              <to>
                <xdr:col>1</xdr:col>
                <xdr:colOff>1009650</xdr:colOff>
                <xdr:row>3</xdr:row>
                <xdr:rowOff>171450</xdr:rowOff>
              </to>
            </anchor>
          </objectPr>
        </oleObject>
      </mc:Choice>
      <mc:Fallback>
        <oleObject progId="CorelDraw.Graphic.18" shapeId="1843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3"/>
  <sheetViews>
    <sheetView view="pageBreakPreview" zoomScale="85" zoomScaleNormal="100" zoomScaleSheetLayoutView="85" workbookViewId="0">
      <selection activeCell="N22" sqref="N22"/>
    </sheetView>
  </sheetViews>
  <sheetFormatPr defaultRowHeight="15" x14ac:dyDescent="0.25"/>
  <cols>
    <col min="1" max="1" width="9.140625" style="15"/>
    <col min="2" max="2" width="9.140625" style="26"/>
    <col min="3" max="3" width="53.5703125" style="27" customWidth="1"/>
    <col min="4" max="4" width="20.28515625" style="15" customWidth="1"/>
    <col min="5" max="6" width="17.5703125" style="15" bestFit="1" customWidth="1"/>
    <col min="7" max="7" width="25.5703125" style="15" customWidth="1"/>
    <col min="8" max="16384" width="9.140625" style="15"/>
  </cols>
  <sheetData>
    <row r="1" spans="2:8" ht="96.75" customHeight="1" x14ac:dyDescent="0.25">
      <c r="B1" s="337" t="s">
        <v>30</v>
      </c>
      <c r="C1" s="338"/>
      <c r="D1" s="338"/>
      <c r="E1" s="338"/>
      <c r="F1" s="338"/>
      <c r="G1" s="339"/>
    </row>
    <row r="2" spans="2:8" ht="16.5" x14ac:dyDescent="0.25">
      <c r="B2" s="340" t="s">
        <v>107</v>
      </c>
      <c r="C2" s="341"/>
      <c r="D2" s="341"/>
      <c r="E2" s="341"/>
      <c r="F2" s="341"/>
      <c r="G2" s="342"/>
    </row>
    <row r="3" spans="2:8" ht="16.5" customHeight="1" x14ac:dyDescent="0.25">
      <c r="B3" s="343" t="str">
        <f>Orçamento!$B$4</f>
        <v>OBRA: Construção de Muro em Alvenaria na escola Oswaldo Cruz, no povoado de Cruzeiro da Prata, Presidente Olegário - MG</v>
      </c>
      <c r="C3" s="344"/>
      <c r="D3" s="344"/>
      <c r="E3" s="344"/>
      <c r="F3" s="344"/>
      <c r="G3" s="345"/>
    </row>
    <row r="4" spans="2:8" ht="15.75" thickBot="1" x14ac:dyDescent="0.3">
      <c r="B4" s="346"/>
      <c r="C4" s="347"/>
      <c r="D4" s="347"/>
      <c r="E4" s="347"/>
      <c r="F4" s="347"/>
      <c r="G4" s="348"/>
    </row>
    <row r="5" spans="2:8" s="17" customFormat="1" ht="15.75" x14ac:dyDescent="0.2">
      <c r="B5" s="80" t="s">
        <v>0</v>
      </c>
      <c r="C5" s="81" t="s">
        <v>1</v>
      </c>
      <c r="D5" s="81" t="s">
        <v>24</v>
      </c>
      <c r="E5" s="81" t="s">
        <v>172</v>
      </c>
      <c r="F5" s="81" t="s">
        <v>173</v>
      </c>
      <c r="G5" s="82" t="s">
        <v>25</v>
      </c>
      <c r="H5" s="16"/>
    </row>
    <row r="6" spans="2:8" s="17" customFormat="1" ht="15.75" x14ac:dyDescent="0.2">
      <c r="B6" s="353"/>
      <c r="C6" s="349"/>
      <c r="D6" s="349"/>
      <c r="E6" s="349"/>
      <c r="F6" s="349"/>
      <c r="G6" s="350"/>
      <c r="H6" s="16"/>
    </row>
    <row r="7" spans="2:8" s="18" customFormat="1" x14ac:dyDescent="0.2">
      <c r="B7" s="351">
        <f>Orçamento!$B$12</f>
        <v>1</v>
      </c>
      <c r="C7" s="324" t="str">
        <f>Orçamento!$C$12</f>
        <v>Serviços Preliminares</v>
      </c>
      <c r="D7" s="326">
        <f>Orçamento!J16</f>
        <v>0</v>
      </c>
      <c r="E7" s="146">
        <f>$D$7*E8</f>
        <v>0</v>
      </c>
      <c r="F7" s="64">
        <f t="shared" ref="F7" si="0">$D$7*F8</f>
        <v>0</v>
      </c>
      <c r="G7" s="65">
        <f t="shared" ref="G7:G24" si="1">SUM(E7:F7)</f>
        <v>0</v>
      </c>
    </row>
    <row r="8" spans="2:8" s="18" customFormat="1" x14ac:dyDescent="0.2">
      <c r="B8" s="352"/>
      <c r="C8" s="325"/>
      <c r="D8" s="327"/>
      <c r="E8" s="151"/>
      <c r="F8" s="66">
        <v>0</v>
      </c>
      <c r="G8" s="67">
        <f t="shared" si="1"/>
        <v>0</v>
      </c>
    </row>
    <row r="9" spans="2:8" s="18" customFormat="1" x14ac:dyDescent="0.2">
      <c r="B9" s="322">
        <f>Orçamento!$B$17</f>
        <v>2</v>
      </c>
      <c r="C9" s="324" t="str">
        <f>Orçamento!$C$17</f>
        <v>Demolição de Alvenaria</v>
      </c>
      <c r="D9" s="326">
        <f>Orçamento!J21</f>
        <v>0</v>
      </c>
      <c r="E9" s="144">
        <f>$D$9*E10</f>
        <v>0</v>
      </c>
      <c r="F9" s="68">
        <f t="shared" ref="F9" si="2">$D$9*F10</f>
        <v>0</v>
      </c>
      <c r="G9" s="65">
        <f t="shared" si="1"/>
        <v>0</v>
      </c>
    </row>
    <row r="10" spans="2:8" s="18" customFormat="1" x14ac:dyDescent="0.2">
      <c r="B10" s="323"/>
      <c r="C10" s="325"/>
      <c r="D10" s="327"/>
      <c r="E10" s="151"/>
      <c r="F10" s="66">
        <v>0</v>
      </c>
      <c r="G10" s="67">
        <f t="shared" si="1"/>
        <v>0</v>
      </c>
    </row>
    <row r="11" spans="2:8" s="18" customFormat="1" x14ac:dyDescent="0.2">
      <c r="B11" s="322">
        <f>Orçamento!$B$22</f>
        <v>3</v>
      </c>
      <c r="C11" s="324" t="str">
        <f>Orçamento!$C$22</f>
        <v>Infraestrutura</v>
      </c>
      <c r="D11" s="326">
        <f>Orçamento!J36</f>
        <v>0</v>
      </c>
      <c r="E11" s="144">
        <f>$D$11*E12</f>
        <v>0</v>
      </c>
      <c r="F11" s="68">
        <f t="shared" ref="F11" si="3">$D$11*F12</f>
        <v>0</v>
      </c>
      <c r="G11" s="65">
        <f t="shared" si="1"/>
        <v>0</v>
      </c>
    </row>
    <row r="12" spans="2:8" s="18" customFormat="1" x14ac:dyDescent="0.2">
      <c r="B12" s="323"/>
      <c r="C12" s="325"/>
      <c r="D12" s="327"/>
      <c r="E12" s="151"/>
      <c r="F12" s="66">
        <v>0</v>
      </c>
      <c r="G12" s="67">
        <f t="shared" si="1"/>
        <v>0</v>
      </c>
    </row>
    <row r="13" spans="2:8" s="18" customFormat="1" x14ac:dyDescent="0.2">
      <c r="B13" s="322">
        <f>Orçamento!$B$37</f>
        <v>4</v>
      </c>
      <c r="C13" s="324" t="str">
        <f>Orçamento!$C$37</f>
        <v>Superestrutura</v>
      </c>
      <c r="D13" s="326">
        <f>Orçamento!J48</f>
        <v>0</v>
      </c>
      <c r="E13" s="144">
        <f>$D$13*E14</f>
        <v>0</v>
      </c>
      <c r="F13" s="68">
        <f t="shared" ref="F13" si="4">$D$13*F14</f>
        <v>0</v>
      </c>
      <c r="G13" s="65">
        <f t="shared" si="1"/>
        <v>0</v>
      </c>
    </row>
    <row r="14" spans="2:8" s="18" customFormat="1" x14ac:dyDescent="0.2">
      <c r="B14" s="323"/>
      <c r="C14" s="325"/>
      <c r="D14" s="327"/>
      <c r="E14" s="151"/>
      <c r="F14" s="66">
        <v>0</v>
      </c>
      <c r="G14" s="67">
        <f t="shared" si="1"/>
        <v>0</v>
      </c>
    </row>
    <row r="15" spans="2:8" s="18" customFormat="1" x14ac:dyDescent="0.2">
      <c r="B15" s="322">
        <f>Orçamento!$B$49</f>
        <v>5</v>
      </c>
      <c r="C15" s="324" t="str">
        <f>Orçamento!$C$49</f>
        <v xml:space="preserve">Alvenaria </v>
      </c>
      <c r="D15" s="326">
        <f>Orçamento!J51</f>
        <v>0</v>
      </c>
      <c r="E15" s="68">
        <f>E16*$D$15</f>
        <v>0</v>
      </c>
      <c r="F15" s="144">
        <f t="shared" ref="F15" si="5">F16*$D$15</f>
        <v>0</v>
      </c>
      <c r="G15" s="145">
        <f t="shared" si="1"/>
        <v>0</v>
      </c>
    </row>
    <row r="16" spans="2:8" s="18" customFormat="1" x14ac:dyDescent="0.2">
      <c r="B16" s="323"/>
      <c r="C16" s="325"/>
      <c r="D16" s="327"/>
      <c r="E16" s="66">
        <v>0</v>
      </c>
      <c r="F16" s="151"/>
      <c r="G16" s="67">
        <f t="shared" si="1"/>
        <v>0</v>
      </c>
    </row>
    <row r="17" spans="2:7" s="18" customFormat="1" x14ac:dyDescent="0.2">
      <c r="B17" s="322">
        <f>Orçamento!$B$52</f>
        <v>6</v>
      </c>
      <c r="C17" s="324" t="str">
        <f>Orçamento!$C$52</f>
        <v>Revestimentos Internos e Externos</v>
      </c>
      <c r="D17" s="326">
        <f>Orçamento!J55</f>
        <v>0</v>
      </c>
      <c r="E17" s="68">
        <f>E18*$D$17</f>
        <v>0</v>
      </c>
      <c r="F17" s="144">
        <f t="shared" ref="F17" si="6">F18*$D$17</f>
        <v>0</v>
      </c>
      <c r="G17" s="145">
        <f t="shared" si="1"/>
        <v>0</v>
      </c>
    </row>
    <row r="18" spans="2:7" s="18" customFormat="1" x14ac:dyDescent="0.2">
      <c r="B18" s="323"/>
      <c r="C18" s="325"/>
      <c r="D18" s="327"/>
      <c r="E18" s="66">
        <v>0</v>
      </c>
      <c r="F18" s="151"/>
      <c r="G18" s="67">
        <f t="shared" si="1"/>
        <v>0</v>
      </c>
    </row>
    <row r="19" spans="2:7" s="18" customFormat="1" x14ac:dyDescent="0.2">
      <c r="B19" s="322">
        <f>Orçamento!B56</f>
        <v>7</v>
      </c>
      <c r="C19" s="324" t="str">
        <f>Orçamento!C56</f>
        <v>Esquadrias</v>
      </c>
      <c r="D19" s="326">
        <f>Orçamento!J58</f>
        <v>0</v>
      </c>
      <c r="E19" s="68">
        <f>E20*$D$19</f>
        <v>0</v>
      </c>
      <c r="F19" s="144">
        <f>F20*$D$19</f>
        <v>0</v>
      </c>
      <c r="G19" s="145">
        <f t="shared" si="1"/>
        <v>0</v>
      </c>
    </row>
    <row r="20" spans="2:7" s="18" customFormat="1" x14ac:dyDescent="0.2">
      <c r="B20" s="323"/>
      <c r="C20" s="325"/>
      <c r="D20" s="327"/>
      <c r="E20" s="66">
        <v>0</v>
      </c>
      <c r="F20" s="151"/>
      <c r="G20" s="67">
        <f t="shared" si="1"/>
        <v>0</v>
      </c>
    </row>
    <row r="21" spans="2:7" s="18" customFormat="1" x14ac:dyDescent="0.2">
      <c r="B21" s="322">
        <f>Orçamento!$B$59</f>
        <v>8</v>
      </c>
      <c r="C21" s="324" t="str">
        <f>Orçamento!$C$59</f>
        <v>Pintura</v>
      </c>
      <c r="D21" s="326">
        <f>Orçamento!J64</f>
        <v>0</v>
      </c>
      <c r="E21" s="68">
        <f>E22*$D$19</f>
        <v>0</v>
      </c>
      <c r="F21" s="144">
        <f>F22*$D$21</f>
        <v>0</v>
      </c>
      <c r="G21" s="145">
        <f t="shared" si="1"/>
        <v>0</v>
      </c>
    </row>
    <row r="22" spans="2:7" s="18" customFormat="1" x14ac:dyDescent="0.2">
      <c r="B22" s="323"/>
      <c r="C22" s="325"/>
      <c r="D22" s="327"/>
      <c r="E22" s="66">
        <v>0</v>
      </c>
      <c r="F22" s="151"/>
      <c r="G22" s="67">
        <f t="shared" si="1"/>
        <v>0</v>
      </c>
    </row>
    <row r="23" spans="2:7" s="18" customFormat="1" x14ac:dyDescent="0.2">
      <c r="B23" s="322">
        <f>Orçamento!$B$65</f>
        <v>9</v>
      </c>
      <c r="C23" s="324" t="str">
        <f>Orçamento!$C$65</f>
        <v>Serviços Complementares</v>
      </c>
      <c r="D23" s="336">
        <f>Orçamento!J67</f>
        <v>0</v>
      </c>
      <c r="E23" s="68">
        <f>E24*$D$23</f>
        <v>0</v>
      </c>
      <c r="F23" s="144">
        <f t="shared" ref="F23" si="7">F24*$D$23</f>
        <v>0</v>
      </c>
      <c r="G23" s="145">
        <f t="shared" si="1"/>
        <v>0</v>
      </c>
    </row>
    <row r="24" spans="2:7" s="18" customFormat="1" ht="15.75" thickBot="1" x14ac:dyDescent="0.25">
      <c r="B24" s="323"/>
      <c r="C24" s="325"/>
      <c r="D24" s="326"/>
      <c r="E24" s="66">
        <v>0</v>
      </c>
      <c r="F24" s="151"/>
      <c r="G24" s="67">
        <f t="shared" si="1"/>
        <v>0</v>
      </c>
    </row>
    <row r="25" spans="2:7" s="18" customFormat="1" ht="15.75" x14ac:dyDescent="0.25">
      <c r="B25" s="69"/>
      <c r="C25" s="77" t="s">
        <v>26</v>
      </c>
      <c r="D25" s="147">
        <f>SUM(D7:D24)</f>
        <v>0</v>
      </c>
      <c r="E25" s="147">
        <f>E7+E9+E11+E13++E15+E17+E19+E21+E23</f>
        <v>0</v>
      </c>
      <c r="F25" s="147">
        <f>F7+F9+F11+F13++F15+F17+F19+F21+F23</f>
        <v>0</v>
      </c>
      <c r="G25" s="143">
        <f>E25+F25</f>
        <v>0</v>
      </c>
    </row>
    <row r="26" spans="2:7" s="18" customFormat="1" ht="15.75" x14ac:dyDescent="0.25">
      <c r="B26" s="70"/>
      <c r="C26" s="78" t="s">
        <v>27</v>
      </c>
      <c r="D26" s="71" t="s">
        <v>39</v>
      </c>
      <c r="E26" s="148">
        <f>E25</f>
        <v>0</v>
      </c>
      <c r="F26" s="148">
        <f>F25</f>
        <v>0</v>
      </c>
      <c r="G26" s="142">
        <f>E26+F26</f>
        <v>0</v>
      </c>
    </row>
    <row r="27" spans="2:7" s="18" customFormat="1" ht="15.75" x14ac:dyDescent="0.25">
      <c r="B27" s="70"/>
      <c r="C27" s="78" t="s">
        <v>28</v>
      </c>
      <c r="D27" s="71" t="s">
        <v>39</v>
      </c>
      <c r="E27" s="72" t="e">
        <f>E25/$D$25</f>
        <v>#DIV/0!</v>
      </c>
      <c r="F27" s="72" t="e">
        <f>F25/$D$25</f>
        <v>#DIV/0!</v>
      </c>
      <c r="G27" s="73" t="e">
        <f>E27+F27</f>
        <v>#DIV/0!</v>
      </c>
    </row>
    <row r="28" spans="2:7" s="18" customFormat="1" ht="15.75" x14ac:dyDescent="0.25">
      <c r="B28" s="70"/>
      <c r="C28" s="79" t="s">
        <v>29</v>
      </c>
      <c r="D28" s="74" t="s">
        <v>39</v>
      </c>
      <c r="E28" s="75" t="e">
        <f>E27</f>
        <v>#DIV/0!</v>
      </c>
      <c r="F28" s="75" t="e">
        <f>F27</f>
        <v>#DIV/0!</v>
      </c>
      <c r="G28" s="76" t="e">
        <f>E28+F28</f>
        <v>#DIV/0!</v>
      </c>
    </row>
    <row r="29" spans="2:7" s="18" customFormat="1" ht="11.25" x14ac:dyDescent="0.2">
      <c r="B29" s="19"/>
      <c r="C29" s="20"/>
      <c r="D29" s="21"/>
      <c r="E29" s="22"/>
      <c r="F29" s="22"/>
      <c r="G29" s="23"/>
    </row>
    <row r="30" spans="2:7" ht="66.75" customHeight="1" x14ac:dyDescent="0.25">
      <c r="B30" s="24"/>
      <c r="C30" s="25"/>
      <c r="D30" s="328"/>
      <c r="E30" s="328"/>
      <c r="F30" s="328"/>
      <c r="G30" s="96" t="str">
        <f>Orçamento!B69</f>
        <v>DATA</v>
      </c>
    </row>
    <row r="31" spans="2:7" ht="50.25" customHeight="1" x14ac:dyDescent="0.25">
      <c r="B31" s="329" t="s">
        <v>175</v>
      </c>
      <c r="C31" s="330"/>
      <c r="D31" s="330"/>
      <c r="E31" s="330"/>
      <c r="F31" s="330"/>
      <c r="G31" s="331"/>
    </row>
    <row r="32" spans="2:7" ht="12.95" customHeight="1" x14ac:dyDescent="0.25">
      <c r="B32" s="332"/>
      <c r="C32" s="330"/>
      <c r="D32" s="330"/>
      <c r="E32" s="330"/>
      <c r="F32" s="330"/>
      <c r="G32" s="331"/>
    </row>
    <row r="33" spans="2:7" ht="25.5" customHeight="1" thickBot="1" x14ac:dyDescent="0.3">
      <c r="B33" s="333"/>
      <c r="C33" s="334"/>
      <c r="D33" s="334"/>
      <c r="E33" s="334"/>
      <c r="F33" s="334"/>
      <c r="G33" s="335"/>
    </row>
  </sheetData>
  <sheetProtection algorithmName="SHA-512" hashValue="XCeeGsTSefIFC9IhtsfodKWDo4U4gY0ZVexOuHqOfEMfAyXlIUouqdvtY4U/+I3Y6tshMJY2qeS/bJRzRz4Vvg==" saltValue="reU77DYiLO+0ngdp+mNvaQ==" spinCount="100000" sheet="1" objects="1" scenarios="1"/>
  <protectedRanges>
    <protectedRange sqref="B31:G33" name="Intervalo2"/>
    <protectedRange sqref="E8 E10 E12 E14 F16 F18 F20 F22 F24" name="Intervalo1"/>
  </protectedRanges>
  <mergeCells count="34">
    <mergeCell ref="D13:D14"/>
    <mergeCell ref="B9:B10"/>
    <mergeCell ref="C9:C10"/>
    <mergeCell ref="D9:D10"/>
    <mergeCell ref="B6:D6"/>
    <mergeCell ref="B13:B14"/>
    <mergeCell ref="C13:C14"/>
    <mergeCell ref="B1:G1"/>
    <mergeCell ref="B2:G2"/>
    <mergeCell ref="B3:G4"/>
    <mergeCell ref="B11:B12"/>
    <mergeCell ref="C11:C12"/>
    <mergeCell ref="D11:D12"/>
    <mergeCell ref="E6:G6"/>
    <mergeCell ref="B7:B8"/>
    <mergeCell ref="C7:C8"/>
    <mergeCell ref="D7:D8"/>
    <mergeCell ref="D30:F30"/>
    <mergeCell ref="C21:C22"/>
    <mergeCell ref="D21:D22"/>
    <mergeCell ref="B31:G33"/>
    <mergeCell ref="B23:B24"/>
    <mergeCell ref="C23:C24"/>
    <mergeCell ref="D23:D24"/>
    <mergeCell ref="B19:B20"/>
    <mergeCell ref="B21:B22"/>
    <mergeCell ref="C19:C20"/>
    <mergeCell ref="D19:D20"/>
    <mergeCell ref="B15:B16"/>
    <mergeCell ref="C15:C16"/>
    <mergeCell ref="D15:D16"/>
    <mergeCell ref="B17:B18"/>
    <mergeCell ref="C17:C18"/>
    <mergeCell ref="D17:D18"/>
  </mergeCells>
  <printOptions verticalCentered="1"/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Fill="0" autoLine="0" autoPict="0" r:id="rId5">
            <anchor moveWithCells="1" sizeWithCells="1">
              <from>
                <xdr:col>5</xdr:col>
                <xdr:colOff>0</xdr:colOff>
                <xdr:row>0</xdr:row>
                <xdr:rowOff>171450</xdr:rowOff>
              </from>
              <to>
                <xdr:col>5</xdr:col>
                <xdr:colOff>0</xdr:colOff>
                <xdr:row>2</xdr:row>
                <xdr:rowOff>28575</xdr:rowOff>
              </to>
            </anchor>
          </objectPr>
        </oleObject>
      </mc:Choice>
      <mc:Fallback>
        <oleObject progId="StaticMetafile" shapeId="3073" r:id="rId4"/>
      </mc:Fallback>
    </mc:AlternateContent>
    <mc:AlternateContent xmlns:mc="http://schemas.openxmlformats.org/markup-compatibility/2006">
      <mc:Choice Requires="x14">
        <oleObject shapeId="3074" r:id="rId6">
          <objectPr defaultSize="0" autoPict="0" r:id="rId7">
            <anchor moveWithCells="1">
              <from>
                <xdr:col>1</xdr:col>
                <xdr:colOff>504825</xdr:colOff>
                <xdr:row>0</xdr:row>
                <xdr:rowOff>0</xdr:rowOff>
              </from>
              <to>
                <xdr:col>2</xdr:col>
                <xdr:colOff>1209675</xdr:colOff>
                <xdr:row>0</xdr:row>
                <xdr:rowOff>1057275</xdr:rowOff>
              </to>
            </anchor>
          </objectPr>
        </oleObject>
      </mc:Choice>
      <mc:Fallback>
        <oleObject shapeId="307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</vt:lpstr>
      <vt:lpstr>Quantitativo</vt:lpstr>
      <vt:lpstr>BDI</vt:lpstr>
      <vt:lpstr>Cronograma Físico Financeiro</vt:lpstr>
      <vt:lpstr>BDI!Area_de_impressao</vt:lpstr>
      <vt:lpstr>Orçamento!Area_de_impressao</vt:lpstr>
      <vt:lpstr>Quantitativo!Area_de_impressao</vt:lpstr>
      <vt:lpstr>Quantitativo!Titulos_de_impressao</vt:lpstr>
    </vt:vector>
  </TitlesOfParts>
  <Company>pmlf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PPO-USER</dc:creator>
  <cp:lastModifiedBy>PPO-USER</cp:lastModifiedBy>
  <cp:lastPrinted>2022-06-15T18:00:21Z</cp:lastPrinted>
  <dcterms:created xsi:type="dcterms:W3CDTF">2007-11-16T17:44:12Z</dcterms:created>
  <dcterms:modified xsi:type="dcterms:W3CDTF">2024-06-19T16:12:05Z</dcterms:modified>
</cp:coreProperties>
</file>