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10.1.1.3\Obras$\SECRETARIA DE OBRAS\Laura\OBRAS\SÃO PEDRO DA PONTE FIRME\Praça da Escola\Projeto Final\"/>
    </mc:Choice>
  </mc:AlternateContent>
  <bookViews>
    <workbookView xWindow="0" yWindow="0" windowWidth="24000" windowHeight="9630" activeTab="1"/>
  </bookViews>
  <sheets>
    <sheet name="Orçamento" sheetId="13" r:id="rId1"/>
    <sheet name="Memória de Cálculo" sheetId="14" r:id="rId2"/>
    <sheet name="Cronograma" sheetId="11" r:id="rId3"/>
    <sheet name="BDI" sheetId="12" r:id="rId4"/>
  </sheets>
  <definedNames>
    <definedName name="_xlnm.Print_Area" localSheetId="3">BDI!$A$1:$J$36</definedName>
    <definedName name="_xlnm.Print_Area" localSheetId="2">Cronograma!$A$1:$J$42</definedName>
    <definedName name="_xlnm.Print_Area" localSheetId="1">'Memória de Cálculo'!$A$1:$H$54</definedName>
    <definedName name="_xlnm.Print_Area" localSheetId="0">Orçamento!$A$1:$I$59</definedName>
    <definedName name="_xlnm.Print_Titles" localSheetId="1">'Memória de Cálculo'!$1:$5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13" l="1"/>
  <c r="I6" i="13" l="1"/>
  <c r="H37" i="14" l="1"/>
  <c r="H20" i="14"/>
  <c r="H19" i="14"/>
  <c r="F13" i="13"/>
  <c r="F12" i="13"/>
  <c r="G33" i="14"/>
  <c r="F26" i="13"/>
  <c r="F25" i="13"/>
  <c r="G23" i="14"/>
  <c r="B22" i="14"/>
  <c r="A22" i="14"/>
  <c r="H23" i="14"/>
  <c r="B23" i="14"/>
  <c r="A23" i="14"/>
  <c r="H26" i="13" l="1"/>
  <c r="I26" i="13" s="1"/>
  <c r="F36" i="13"/>
  <c r="H33" i="14"/>
  <c r="B33" i="14"/>
  <c r="A33" i="14"/>
  <c r="H10" i="14"/>
  <c r="H9" i="14"/>
  <c r="H11" i="14"/>
  <c r="G46" i="14"/>
  <c r="B37" i="14"/>
  <c r="G31" i="14"/>
  <c r="G28" i="14"/>
  <c r="F31" i="13" s="1"/>
  <c r="G27" i="14"/>
  <c r="G11" i="14"/>
  <c r="G25" i="14"/>
  <c r="G24" i="14"/>
  <c r="F27" i="13" s="1"/>
  <c r="G22" i="14"/>
  <c r="B27" i="11"/>
  <c r="B25" i="11"/>
  <c r="B23" i="11"/>
  <c r="B21" i="11"/>
  <c r="B19" i="11"/>
  <c r="B17" i="11"/>
  <c r="B15" i="11"/>
  <c r="B13" i="11"/>
  <c r="B11" i="11"/>
  <c r="A27" i="11"/>
  <c r="A25" i="11"/>
  <c r="A23" i="11"/>
  <c r="A21" i="11"/>
  <c r="A19" i="11"/>
  <c r="A17" i="11"/>
  <c r="A15" i="11"/>
  <c r="A13" i="11"/>
  <c r="H43" i="14"/>
  <c r="B43" i="14"/>
  <c r="A43" i="14"/>
  <c r="F47" i="13"/>
  <c r="H44" i="14"/>
  <c r="B44" i="14"/>
  <c r="H30" i="14"/>
  <c r="G30" i="14"/>
  <c r="F33" i="13" s="1"/>
  <c r="B30" i="14"/>
  <c r="A29" i="14"/>
  <c r="A30" i="14"/>
  <c r="H12" i="14"/>
  <c r="H8" i="14"/>
  <c r="H7" i="14"/>
  <c r="B9" i="14"/>
  <c r="B10" i="14"/>
  <c r="A9" i="14"/>
  <c r="A10" i="14"/>
  <c r="A11" i="14"/>
  <c r="G35" i="14"/>
  <c r="G34" i="14"/>
  <c r="G15" i="14"/>
  <c r="F18" i="13" s="1"/>
  <c r="G16" i="14"/>
  <c r="F19" i="13" s="1"/>
  <c r="H16" i="14"/>
  <c r="H15" i="14"/>
  <c r="H14" i="14"/>
  <c r="B16" i="14"/>
  <c r="B15" i="14"/>
  <c r="A16" i="14"/>
  <c r="A15" i="14"/>
  <c r="G14" i="14"/>
  <c r="F17" i="13" s="1"/>
  <c r="B14" i="14"/>
  <c r="A14" i="14"/>
  <c r="A13" i="14"/>
  <c r="G20" i="14"/>
  <c r="G19" i="14"/>
  <c r="H46" i="14"/>
  <c r="B46" i="14"/>
  <c r="A46" i="14"/>
  <c r="A45" i="14"/>
  <c r="B45" i="14"/>
  <c r="H39" i="14"/>
  <c r="B39" i="14"/>
  <c r="A39" i="14"/>
  <c r="A38" i="14"/>
  <c r="B38" i="14"/>
  <c r="A36" i="14"/>
  <c r="B36" i="14"/>
  <c r="A44" i="14"/>
  <c r="H42" i="14"/>
  <c r="H41" i="14"/>
  <c r="B42" i="14"/>
  <c r="A42" i="14"/>
  <c r="B41" i="14"/>
  <c r="A41" i="14"/>
  <c r="A40" i="14"/>
  <c r="B40" i="14"/>
  <c r="H35" i="14"/>
  <c r="H34" i="14"/>
  <c r="B35" i="14"/>
  <c r="A35" i="14"/>
  <c r="B34" i="14"/>
  <c r="A34" i="14"/>
  <c r="B32" i="14"/>
  <c r="B26" i="14"/>
  <c r="B21" i="14"/>
  <c r="B18" i="14"/>
  <c r="B17" i="14"/>
  <c r="A32" i="14"/>
  <c r="H31" i="14"/>
  <c r="H29" i="14"/>
  <c r="H27" i="14"/>
  <c r="H28" i="14"/>
  <c r="H24" i="14"/>
  <c r="B24" i="14"/>
  <c r="F34" i="13"/>
  <c r="B31" i="14"/>
  <c r="A31" i="14"/>
  <c r="F32" i="13"/>
  <c r="B29" i="14"/>
  <c r="B27" i="14"/>
  <c r="A27" i="14"/>
  <c r="B28" i="14"/>
  <c r="A28" i="14"/>
  <c r="A26" i="14"/>
  <c r="A25" i="14"/>
  <c r="A24" i="14"/>
  <c r="A21" i="14"/>
  <c r="A20" i="14"/>
  <c r="A19" i="14"/>
  <c r="A18" i="14"/>
  <c r="A17" i="14"/>
  <c r="A12" i="14"/>
  <c r="A8" i="14"/>
  <c r="A7" i="14"/>
  <c r="A6" i="14"/>
  <c r="F11" i="13"/>
  <c r="G12" i="14"/>
  <c r="F15" i="13" s="1"/>
  <c r="B6" i="14"/>
  <c r="F30" i="13" l="1"/>
  <c r="F14" i="13"/>
  <c r="G42" i="14"/>
  <c r="F45" i="13" s="1"/>
  <c r="G41" i="14"/>
  <c r="F44" i="13" s="1"/>
  <c r="H25" i="14" l="1"/>
  <c r="H22" i="14"/>
  <c r="F28" i="13" l="1"/>
  <c r="F23" i="13"/>
  <c r="F22" i="13"/>
  <c r="B25" i="14"/>
  <c r="B19" i="14"/>
  <c r="F38" i="13" l="1"/>
  <c r="F37" i="13"/>
  <c r="B11" i="14" l="1"/>
  <c r="B12" i="14"/>
  <c r="B7" i="14"/>
  <c r="B8" i="14"/>
  <c r="H15" i="12" l="1"/>
  <c r="H24" i="12" s="1"/>
  <c r="G15" i="12"/>
  <c r="G24" i="12" s="1"/>
  <c r="F15" i="12"/>
  <c r="F24" i="12" s="1"/>
  <c r="E15" i="12"/>
  <c r="E24" i="12" s="1"/>
  <c r="D15" i="12"/>
  <c r="D24" i="12" s="1"/>
  <c r="C15" i="12"/>
  <c r="C24" i="12" s="1"/>
  <c r="H12" i="12"/>
  <c r="H23" i="12" s="1"/>
  <c r="G12" i="12"/>
  <c r="G23" i="12" s="1"/>
  <c r="F12" i="12"/>
  <c r="F23" i="12" s="1"/>
  <c r="E12" i="12"/>
  <c r="E23" i="12" s="1"/>
  <c r="E25" i="12" s="1"/>
  <c r="D12" i="12"/>
  <c r="D23" i="12" s="1"/>
  <c r="C12" i="12"/>
  <c r="C23" i="12" s="1"/>
  <c r="F25" i="12" l="1"/>
  <c r="C25" i="12"/>
  <c r="G25" i="12"/>
  <c r="D25" i="12"/>
  <c r="H36" i="13" s="1"/>
  <c r="I36" i="13" s="1"/>
  <c r="H25" i="12"/>
  <c r="H33" i="13" l="1"/>
  <c r="I33" i="13" s="1"/>
  <c r="H46" i="13"/>
  <c r="I46" i="13" s="1"/>
  <c r="H47" i="13"/>
  <c r="I47" i="13" s="1"/>
  <c r="H12" i="13"/>
  <c r="I12" i="13" s="1"/>
  <c r="H13" i="13"/>
  <c r="I13" i="13" s="1"/>
  <c r="H19" i="13"/>
  <c r="I19" i="13" s="1"/>
  <c r="H18" i="13"/>
  <c r="I18" i="13" s="1"/>
  <c r="H17" i="13"/>
  <c r="I17" i="13" s="1"/>
  <c r="H27" i="13"/>
  <c r="I27" i="13" s="1"/>
  <c r="H28" i="13"/>
  <c r="I28" i="13" s="1"/>
  <c r="H45" i="13"/>
  <c r="I45" i="13" s="1"/>
  <c r="H23" i="13"/>
  <c r="I23" i="13" s="1"/>
  <c r="H25" i="13"/>
  <c r="I25" i="13" s="1"/>
  <c r="H22" i="13"/>
  <c r="I22" i="13" s="1"/>
  <c r="H38" i="13"/>
  <c r="I38" i="13" s="1"/>
  <c r="H40" i="13"/>
  <c r="H37" i="13"/>
  <c r="I37" i="13" s="1"/>
  <c r="J12" i="11"/>
  <c r="A11" i="11"/>
  <c r="I35" i="13" l="1"/>
  <c r="F19" i="11" s="1"/>
  <c r="I16" i="13"/>
  <c r="F13" i="11" s="1"/>
  <c r="I24" i="13"/>
  <c r="I21" i="13"/>
  <c r="I20" i="13" l="1"/>
  <c r="F15" i="11" s="1"/>
  <c r="F35" i="12" l="1"/>
  <c r="E47" i="14"/>
  <c r="A7" i="11" l="1"/>
  <c r="H34" i="11" l="1"/>
  <c r="A4" i="14" l="1"/>
  <c r="A3" i="14"/>
  <c r="J22" i="11" l="1"/>
  <c r="J28" i="11"/>
  <c r="J26" i="11"/>
  <c r="J24" i="11"/>
  <c r="H11" i="13" l="1"/>
  <c r="I11" i="13" s="1"/>
  <c r="H10" i="13"/>
  <c r="H49" i="13"/>
  <c r="I49" i="13" s="1"/>
  <c r="I48" i="13" s="1"/>
  <c r="F27" i="11" s="1"/>
  <c r="H31" i="13"/>
  <c r="I31" i="13" s="1"/>
  <c r="H42" i="13"/>
  <c r="I42" i="13" s="1"/>
  <c r="I40" i="13"/>
  <c r="H30" i="13"/>
  <c r="I30" i="13" s="1"/>
  <c r="H15" i="13"/>
  <c r="I15" i="13" s="1"/>
  <c r="H44" i="13"/>
  <c r="I44" i="13" s="1"/>
  <c r="I43" i="13" s="1"/>
  <c r="F25" i="11" s="1"/>
  <c r="H34" i="13"/>
  <c r="I34" i="13" s="1"/>
  <c r="H14" i="13"/>
  <c r="I14" i="13" s="1"/>
  <c r="J20" i="11"/>
  <c r="J18" i="11"/>
  <c r="J16" i="11"/>
  <c r="J14" i="11"/>
  <c r="I39" i="13" l="1"/>
  <c r="F21" i="11" s="1"/>
  <c r="I41" i="13"/>
  <c r="F23" i="11" s="1"/>
  <c r="I10" i="13"/>
  <c r="H32" i="13"/>
  <c r="I32" i="13" s="1"/>
  <c r="I29" i="13" s="1"/>
  <c r="F17" i="11" s="1"/>
  <c r="H17" i="11" l="1"/>
  <c r="G23" i="11" l="1"/>
  <c r="I21" i="11"/>
  <c r="H19" i="11"/>
  <c r="G19" i="11"/>
  <c r="I19" i="11"/>
  <c r="G17" i="11"/>
  <c r="I17" i="11"/>
  <c r="I23" i="11"/>
  <c r="H23" i="11"/>
  <c r="G27" i="11"/>
  <c r="I27" i="11"/>
  <c r="H27" i="11"/>
  <c r="G13" i="11" l="1"/>
  <c r="I15" i="11"/>
  <c r="I13" i="11"/>
  <c r="H13" i="11"/>
  <c r="H25" i="11"/>
  <c r="H15" i="11"/>
  <c r="G25" i="11"/>
  <c r="I25" i="11"/>
  <c r="G21" i="11"/>
  <c r="H21" i="11"/>
  <c r="G15" i="11"/>
  <c r="J19" i="11"/>
  <c r="J23" i="11"/>
  <c r="J17" i="11"/>
  <c r="J27" i="11"/>
  <c r="J25" i="11" l="1"/>
  <c r="J13" i="11"/>
  <c r="J21" i="11"/>
  <c r="J15" i="11"/>
  <c r="I9" i="13" l="1"/>
  <c r="F11" i="11" l="1"/>
  <c r="G11" i="11" s="1"/>
  <c r="I50" i="13"/>
  <c r="I8" i="13"/>
  <c r="H11" i="11" l="1"/>
  <c r="H29" i="11" s="1"/>
  <c r="F29" i="11"/>
  <c r="I11" i="11"/>
  <c r="I29" i="11" s="1"/>
  <c r="G29" i="11"/>
  <c r="I31" i="11" l="1"/>
  <c r="H31" i="11"/>
  <c r="J11" i="11"/>
  <c r="J29" i="11" s="1"/>
  <c r="G30" i="11"/>
  <c r="H30" i="11" s="1"/>
  <c r="I30" i="11" s="1"/>
  <c r="J30" i="11" s="1"/>
  <c r="G31" i="11"/>
  <c r="J31" i="11" l="1"/>
  <c r="G32" i="11"/>
  <c r="H32" i="11" s="1"/>
  <c r="I32" i="11" s="1"/>
  <c r="J32" i="11" s="1"/>
</calcChain>
</file>

<file path=xl/sharedStrings.xml><?xml version="1.0" encoding="utf-8"?>
<sst xmlns="http://schemas.openxmlformats.org/spreadsheetml/2006/main" count="297" uniqueCount="215">
  <si>
    <r>
      <rPr>
        <b/>
        <sz val="18"/>
        <rFont val="Calibri"/>
        <family val="2"/>
        <scheme val="minor"/>
      </rPr>
      <t>PREFEITURA MUNICIPAL DE PRESIDENTE OLEGÁRIO - MG</t>
    </r>
    <r>
      <rPr>
        <b/>
        <sz val="14"/>
        <rFont val="Calibri"/>
        <family val="2"/>
        <scheme val="minor"/>
      </rPr>
      <t xml:space="preserve">
</t>
    </r>
    <r>
      <rPr>
        <b/>
        <sz val="16"/>
        <rFont val="Calibri"/>
        <family val="2"/>
        <scheme val="minor"/>
      </rPr>
      <t>Secretaria de Obras e Serviços Públicos</t>
    </r>
  </si>
  <si>
    <t>PLANILHA ORÇAMENTÁRIA DE CUSTOS</t>
  </si>
  <si>
    <t>DATA:</t>
  </si>
  <si>
    <t>ISS:</t>
  </si>
  <si>
    <t>FORMA DE EXECUÇÃO:                                         (      ) DIRETA                                                                              (  x  ) INDIRETA</t>
  </si>
  <si>
    <r>
      <t>PRAZO DE EXECUÇÃO: 6</t>
    </r>
    <r>
      <rPr>
        <b/>
        <sz val="11"/>
        <color indexed="8"/>
        <rFont val="Calibri"/>
        <family val="2"/>
      </rPr>
      <t>0 dias</t>
    </r>
  </si>
  <si>
    <t>BDI:</t>
  </si>
  <si>
    <t>ITEM</t>
  </si>
  <si>
    <t>CÓDIGO</t>
  </si>
  <si>
    <t>DESCRIÇÃO</t>
  </si>
  <si>
    <t>UNID.</t>
  </si>
  <si>
    <t>QUANT.</t>
  </si>
  <si>
    <t>PREÇO UNITÁRIO S/ BDI</t>
  </si>
  <si>
    <t>PREÇO UNITÁRIO C/ BDI</t>
  </si>
  <si>
    <t>PREÇO TOTAL</t>
  </si>
  <si>
    <t>PRAÇA DE PONTE FIRME</t>
  </si>
  <si>
    <t>1</t>
  </si>
  <si>
    <t>SERVIÇOS PRELIMINARES</t>
  </si>
  <si>
    <t>1.1</t>
  </si>
  <si>
    <t>SETOP</t>
  </si>
  <si>
    <t>ED-28427</t>
  </si>
  <si>
    <t>FORNECIMENTO E COLOCAÇÃO DE PLACA DE OBRA EM CHAPA GALVANIZADA (3,00 X 1,50 M) - EM CHAPA GALVANIZADA 0,26 AFIXADAS COM REBITES 540 E PARAFUSOS 3/8, EM ESTRUTURA METÁLICA VIGA U 2" ENRIJECIDA COM METALON 20 X 20, SUPORTE EM EUCALIPTO AUTOCLAVADO PINTADAS</t>
  </si>
  <si>
    <t>U</t>
  </si>
  <si>
    <t>1.2</t>
  </si>
  <si>
    <t>1.3</t>
  </si>
  <si>
    <t>ED-50702</t>
  </si>
  <si>
    <t>DESMATAMENTO, DESTOCAMENTO E LIMPEZA INCLUSIVE TRANSPORTE ATÉ 50 M</t>
  </si>
  <si>
    <t>M2</t>
  </si>
  <si>
    <t>1.4</t>
  </si>
  <si>
    <t>ED-50275</t>
  </si>
  <si>
    <t>LOCAÇÃO TOPOGRÁFICA DE VINTE UM (21) ATÉ CINQUENTA (50)
PONTOS REFERENCIAIS, INCLUSIVE ESTACA (PIQUETE) DE
MARCAÇÃO</t>
  </si>
  <si>
    <t>MOVIMENTAÇÕES DE TERRA</t>
  </si>
  <si>
    <t>2.1</t>
  </si>
  <si>
    <t>Cortes</t>
  </si>
  <si>
    <t>ED-51105</t>
  </si>
  <si>
    <t>M3</t>
  </si>
  <si>
    <t>ED-29229</t>
  </si>
  <si>
    <t>TRANSPORTE DE MATERIAL DE QUALQUER NATUREZA EM
CAMINHÃO, DISTÂNCIA MENOR OU IGUAL A 1KM, DENTRO DO
PERÍMETRO URBANO, EXCLUSIVE CARGA, INCLUSIVE DESCARGA</t>
  </si>
  <si>
    <t xml:space="preserve"> M3</t>
  </si>
  <si>
    <t>Aterros</t>
  </si>
  <si>
    <t>3.1</t>
  </si>
  <si>
    <t>3.2</t>
  </si>
  <si>
    <t>ED-51123</t>
  </si>
  <si>
    <t>PASSEIOS</t>
  </si>
  <si>
    <t>4.1</t>
  </si>
  <si>
    <t>SINAPI</t>
  </si>
  <si>
    <t>94990</t>
  </si>
  <si>
    <t>EXECUÇÃO DE PASSEIO (CALÇADA) OU PISO DE CONCRETO COM CONCRETO MOLDADO IN LOCO, FEITO EM OBRA, ACABAMENTO CONVENCIONAL, NÃO ARMADO. AF_08/2022</t>
  </si>
  <si>
    <t>4.2</t>
  </si>
  <si>
    <t>4.3</t>
  </si>
  <si>
    <t>ED-51148</t>
  </si>
  <si>
    <t>RAMPA PARA ACESSO DE DEFICIENTE, EM CONCRETO SIMPLES FCK = 25 MPA, DESEMPENADA, COM PINTURA INDICATIVA, 02 DEMÃOS</t>
  </si>
  <si>
    <t>4.4</t>
  </si>
  <si>
    <t>RO-41316</t>
  </si>
  <si>
    <t>CAIAÇÃO A DUAS DEMÃOS (EXECUÇÃO, INCLUINDO FORNECIMENTO E TRANSPORTE DE TODOS OS MATERIAIS)</t>
  </si>
  <si>
    <t>PISTA DE CAMINHADA</t>
  </si>
  <si>
    <t>5.1</t>
  </si>
  <si>
    <t>5.2</t>
  </si>
  <si>
    <t>SERVIÇOS COMPLEMENTARES</t>
  </si>
  <si>
    <t>6.1</t>
  </si>
  <si>
    <t>BANCO EM CONCRETO APARENTE, SEM ENCOSTO, POLIDO COM ACABAMENTO EM CIMENTO NATADO E PINTURA DE RESINA, COMPRIMENTO E ALTURA 45CM, EM BLOCOS DE CONCRETO COM FCK 15MPA.</t>
  </si>
  <si>
    <t>M</t>
  </si>
  <si>
    <t>ED-15446</t>
  </si>
  <si>
    <t xml:space="preserve">UN </t>
  </si>
  <si>
    <t>INSTALAÇÕES ELÉTRICAS</t>
  </si>
  <si>
    <t>7.1</t>
  </si>
  <si>
    <t>ED-20580</t>
  </si>
  <si>
    <t>INSTALAÇÕES HIDRÁULICAS</t>
  </si>
  <si>
    <t>8.1</t>
  </si>
  <si>
    <t>LIMPEZA GERAL</t>
  </si>
  <si>
    <t>9.1</t>
  </si>
  <si>
    <t>ED-50266</t>
  </si>
  <si>
    <t>LIMPEZA FINAL PARA ENTREGA DA OBRA</t>
  </si>
  <si>
    <t>VALOR TOTAL DA OBRA (C/ BDI APLICADO)</t>
  </si>
  <si>
    <t>MEMÓRIA DE CÁLCULO DE QUANTITATIVOS FÍSICOS</t>
  </si>
  <si>
    <t xml:space="preserve">FÓRMULAS </t>
  </si>
  <si>
    <t>TOTAL</t>
  </si>
  <si>
    <t>01 placa x obra = 01 x 01</t>
  </si>
  <si>
    <t>04 cantos da praça + 04 intermediários (Passeios de Acesso) + 06 pontos da pista de caminhada + 02 área circular</t>
  </si>
  <si>
    <t xml:space="preserve">2 rampas de acessibilidade </t>
  </si>
  <si>
    <t>Área de caiação= (comprimento das guias * nº de lados*altura da guia)+ (comprimento das guias * largura da guia)</t>
  </si>
  <si>
    <t>4 Unidades de 3,55 m de comprimento = 14,20 metros</t>
  </si>
  <si>
    <t>9 unidades</t>
  </si>
  <si>
    <t>3 unidades conforme projeto</t>
  </si>
  <si>
    <t>10.6</t>
  </si>
  <si>
    <t>1 Unidade conforme projeto</t>
  </si>
  <si>
    <t>PREFEITURA MUNICIPAL DE PRESIDENTE OLEGÁRIO – MG</t>
  </si>
  <si>
    <t>Praça Dr. Castilho, 10 – Centro – CEP 38750-000 – CNPJ 18.602.060/0001-40</t>
  </si>
  <si>
    <t>Tel.: (34) 3811-1233 – FAX: (34) 3811-0070 – www.po.mg.gov.br</t>
  </si>
  <si>
    <t>CRONOGRAMA FÍSICO FINANCEIRO</t>
  </si>
  <si>
    <t>DISCRIMINAÇÃO DOS SERVIÇOS</t>
  </si>
  <si>
    <t>VALOR(R$)</t>
  </si>
  <si>
    <t>SUB-TOTAL</t>
  </si>
  <si>
    <t>VALOR DO PERÍODO</t>
  </si>
  <si>
    <t>VALOR ACUMULADO</t>
  </si>
  <si>
    <t>PERCENTUAL DO PERÍODO</t>
  </si>
  <si>
    <t>PERCENTUAL ACUMULADO</t>
  </si>
  <si>
    <t>PREFEITURA MUNICIPAL DE PRESIDENTE OLEGÁRIO - MG
Secretaria de Obras e Serviços Públicos</t>
  </si>
  <si>
    <t>COMPOSIÇÃO DO BDI (Bonificações e Despesas Indiretas)</t>
  </si>
  <si>
    <t>Obra: "Construção de Edifícios"</t>
  </si>
  <si>
    <t>BDI (CONFORME ACÓRDÃO Nº 2622/13 e LEI Nº 13.161 DE 31/08/15)</t>
  </si>
  <si>
    <t>DISCRIMINAÇÃO DAS PARCELAS</t>
  </si>
  <si>
    <r>
      <t xml:space="preserve">SIG.
</t>
    </r>
    <r>
      <rPr>
        <b/>
        <vertAlign val="superscript"/>
        <sz val="8"/>
        <color theme="0"/>
        <rFont val="Arial"/>
        <family val="2"/>
      </rPr>
      <t>(1)</t>
    </r>
  </si>
  <si>
    <t>CONSTRUÇÃO DE EDIFÍCIOS</t>
  </si>
  <si>
    <r>
      <t xml:space="preserve">INC.
</t>
    </r>
    <r>
      <rPr>
        <b/>
        <vertAlign val="superscript"/>
        <sz val="8"/>
        <color theme="0"/>
        <rFont val="Arial"/>
        <family val="2"/>
      </rPr>
      <t>(5)</t>
    </r>
  </si>
  <si>
    <r>
      <t xml:space="preserve">ISS </t>
    </r>
    <r>
      <rPr>
        <b/>
        <vertAlign val="superscript"/>
        <sz val="8"/>
        <color theme="0"/>
        <rFont val="Arial"/>
        <family val="2"/>
      </rPr>
      <t>(2)</t>
    </r>
  </si>
  <si>
    <t>DIFERENCIADO</t>
  </si>
  <si>
    <r>
      <t xml:space="preserve">MATERIAL
</t>
    </r>
    <r>
      <rPr>
        <b/>
        <vertAlign val="superscript"/>
        <sz val="8"/>
        <color theme="0"/>
        <rFont val="Arial"/>
        <family val="2"/>
      </rPr>
      <t>(3)</t>
    </r>
  </si>
  <si>
    <r>
      <t xml:space="preserve">SERVIÇO TERCEIRIZADO </t>
    </r>
    <r>
      <rPr>
        <b/>
        <vertAlign val="superscript"/>
        <sz val="8"/>
        <color theme="0"/>
        <rFont val="Arial"/>
        <family val="2"/>
      </rPr>
      <t xml:space="preserve">(4)
 </t>
    </r>
    <r>
      <rPr>
        <b/>
        <sz val="8"/>
        <color theme="0"/>
        <rFont val="Arial"/>
        <family val="2"/>
      </rPr>
      <t>(ISS=5%)</t>
    </r>
  </si>
  <si>
    <t>CUSTO DIRETO</t>
  </si>
  <si>
    <t>CD</t>
  </si>
  <si>
    <t>ADMINISTRAÇÃO CENTRAL</t>
  </si>
  <si>
    <t>AC</t>
  </si>
  <si>
    <t>LUCRO BRUTO</t>
  </si>
  <si>
    <t>L</t>
  </si>
  <si>
    <t>DESPESAS FINANCEIRAS</t>
  </si>
  <si>
    <t>DF</t>
  </si>
  <si>
    <t>SEGUROS, GARANTIAS E RISCO</t>
  </si>
  <si>
    <t>SEGUROS + GARANTIAS</t>
  </si>
  <si>
    <t>S</t>
  </si>
  <si>
    <t>RISCO(*)</t>
  </si>
  <si>
    <t>R</t>
  </si>
  <si>
    <t>TRIBUTOS</t>
  </si>
  <si>
    <t>I</t>
  </si>
  <si>
    <t>PV</t>
  </si>
  <si>
    <t>ISS</t>
  </si>
  <si>
    <r>
      <t>ISS</t>
    </r>
    <r>
      <rPr>
        <vertAlign val="superscript"/>
        <sz val="8"/>
        <rFont val="Arial"/>
        <family val="2"/>
      </rPr>
      <t>(2)</t>
    </r>
  </si>
  <si>
    <t>-</t>
  </si>
  <si>
    <t>PIS</t>
  </si>
  <si>
    <t>COFINS</t>
  </si>
  <si>
    <t>CPRB</t>
  </si>
  <si>
    <t>INSS</t>
  </si>
  <si>
    <t>FÓRMULA DO BDI</t>
  </si>
  <si>
    <t>(1 + (AC + S + G + R)) x (1 + DF) x  (1 + L)</t>
  </si>
  <si>
    <t>(1 - (I + CPRB))</t>
  </si>
  <si>
    <t>BDI (NUMERADOR)</t>
  </si>
  <si>
    <t>BDI (DENOMINADOR)</t>
  </si>
  <si>
    <t>BDI</t>
  </si>
  <si>
    <t>OBSERVAÇÕES</t>
  </si>
  <si>
    <r>
      <rPr>
        <vertAlign val="superscript"/>
        <sz val="8"/>
        <rFont val="Arial"/>
        <family val="2"/>
      </rPr>
      <t xml:space="preserve">(1) </t>
    </r>
    <r>
      <rPr>
        <sz val="8"/>
        <rFont val="Arial"/>
        <family val="2"/>
      </rPr>
      <t>SIGLA.</t>
    </r>
    <r>
      <rPr>
        <vertAlign val="superscript"/>
        <sz val="8"/>
        <rFont val="Arial"/>
        <family val="2"/>
      </rPr>
      <t xml:space="preserve">
(2) </t>
    </r>
    <r>
      <rPr>
        <sz val="8"/>
        <rFont val="Arial"/>
        <family val="2"/>
      </rPr>
      <t xml:space="preserve">QUANTO AO ISS O TCU ORIENTA OBSERVAR A LEGISLAÇÃO DO MUNICÍPIO. NO REFERIDO ACÓRDÃO O TCU PARTIU DA PREMISSA DE INCIDÊNCIA DO ISS EM 50% DO PREÇO DE VENDA, COM PERCENTUAIS DE 2%, 3%, 4% E 5%.
</t>
    </r>
    <r>
      <rPr>
        <vertAlign val="superscript"/>
        <sz val="8"/>
        <rFont val="Arial"/>
        <family val="2"/>
      </rPr>
      <t xml:space="preserve">(3) </t>
    </r>
    <r>
      <rPr>
        <sz val="8"/>
        <rFont val="Arial"/>
        <family val="2"/>
      </rPr>
      <t xml:space="preserve">BDI DIFERENCIADO A SER APLICADO EM CASOS DE FORNECIMENTO DE MATERIAIS E EQUIPAMENTOS. EX. ELEVADOR, ESCADAS ROLANTES, EQUIPAMENTOS DE REFRIGERAÇÃO ETC.
</t>
    </r>
    <r>
      <rPr>
        <vertAlign val="superscript"/>
        <sz val="8"/>
        <rFont val="Arial"/>
        <family val="2"/>
      </rPr>
      <t xml:space="preserve">(4) </t>
    </r>
    <r>
      <rPr>
        <sz val="8"/>
        <rFont val="Arial"/>
        <family val="2"/>
      </rPr>
      <t xml:space="preserve">BDI DIFERENCIADO A SER APLICADO PARA SERVIÇOS TERCEIRIZADOS.
</t>
    </r>
    <r>
      <rPr>
        <vertAlign val="superscript"/>
        <sz val="8"/>
        <rFont val="Arial"/>
        <family val="2"/>
      </rPr>
      <t xml:space="preserve">(5) </t>
    </r>
    <r>
      <rPr>
        <sz val="8"/>
        <rFont val="Arial"/>
        <family val="2"/>
      </rPr>
      <t>INCIDÊNCIA.</t>
    </r>
  </si>
  <si>
    <t>Observação:</t>
  </si>
  <si>
    <r>
      <t xml:space="preserve">Para o tipo de obra </t>
    </r>
    <r>
      <rPr>
        <b/>
        <i/>
        <sz val="11"/>
        <rFont val="Arial"/>
        <family val="2"/>
      </rPr>
      <t>“Construção de Edifícios”</t>
    </r>
    <r>
      <rPr>
        <i/>
        <sz val="11"/>
        <rFont val="Arial"/>
        <family val="2"/>
      </rPr>
      <t xml:space="preserve"> enquadram-se: a construção e reforma de: edifícios, unidades habitacionais, escolas, hospitais, hotéis, restaurantes, armazéns e depósitos, edifícios para uso agropecuário, estações para trens e metropolitanos, estádios esportivos e quadras cobertas, instalações para embarque e desembarque de passageiros (em aeroportos, rodoviárias, portos, etc.), penitenciárias e presídios, a construção de edifícios industriais (fábricas, oficinas, galpões industriais, etc.), conforme classificação 4120-4 do CNAE 2.0. Também enquadram-se pórticos, mirantes e outros edifícios de finalidade turística.</t>
    </r>
  </si>
  <si>
    <t>1.5</t>
  </si>
  <si>
    <t>1.6</t>
  </si>
  <si>
    <t>CASCALHO COM TEOR ÓTIMO ARGILOSO PARA COMPACTAÇÃO</t>
  </si>
  <si>
    <t>96385</t>
  </si>
  <si>
    <t>EXECUÇÃO E COMPACTAÇÃO DE ATERRO COM SOLO PREDOMINANTEMENTE ARGILOSO - EXCLUSIVE SOLO, ESCAVAÇÃO, CARGA E TRANSPORTE. AF_11/2019</t>
  </si>
  <si>
    <t>ESCAVAÇÃO MECÂNICA EM MATERIAL DE 1ª CATEGORIA, INCLUSIVE CARGA EM CAMINHÃO, EXCLUSIVE TRANSPORTE E DESCARGA</t>
  </si>
  <si>
    <t>Pista de Caminhada ( 14,96 + 14,72 Conforme Projeto) + Passeios ( 5,87 +6,03 Conforme Projeto) = 41,58 * 30% Empolamento</t>
  </si>
  <si>
    <t>DEMOLIÇÕES</t>
  </si>
  <si>
    <t>ED-48479</t>
  </si>
  <si>
    <t>DEMOLIÇÃO MANUAL DE PISO CIMENTADO OU CONTRAPISO DE ARGAMASSA, COM ESPESSURA MÁXIMA DE 10CM, INCLUSIVE AFASTAMENTO E EMPILHAMENTO, EXCLUSIVE TRANSPORTE E RETIRADA DO MATERIAL DEMOLIDO</t>
  </si>
  <si>
    <t>Área de piso à ser demolida conforme projeto = 4,40 * 5,0 metros</t>
  </si>
  <si>
    <t>ED-48443</t>
  </si>
  <si>
    <t>2.2</t>
  </si>
  <si>
    <t>2.3</t>
  </si>
  <si>
    <t>DEMOLIÇÃO MECANIZADA DE CONCRETO ARMADO, COM EQUIPAMENTO ELÉTRICO, INCLUSIVE AFASTAMENTO E EMPILHAMENTO, EXCLUSIVE TRANSPORTE E RETIRADA DO MATERIAL DEMOLIDO</t>
  </si>
  <si>
    <t>TRANSPORTE DE MATERIAL DE QUALQUER NATUREZA EM CAMINHÃO, DISTÂNCIA MENOR OU IGUAL A 1KM, DENTRO DO PERÍMETRO URBANO, EXCLUSIVE CARGA, INCLUSIVE DESCARGA</t>
  </si>
  <si>
    <t>Estrutura de Concreto à ser demolida = 0,60*0,80*1,10</t>
  </si>
  <si>
    <t>EXECUÇÃO DE PASSEIO (CALÇADA) OU PISO DE CONCRETO COM CONCRETO MOLDADO IN LOCO, FEITO EM OBRA, ACABAMENTO CONVENCIONAL, NÃO ARMADO. AF_08/20 22</t>
  </si>
  <si>
    <t>Área da Pista de Caminhada = ((19,28*2)+(76,55*2))*2  Largura * 0,08 Espessura</t>
  </si>
  <si>
    <t>ED-50459</t>
  </si>
  <si>
    <t>PINTURA ACRÍLICA PARA PISO EM PASSEIO/SUPERFÍCIE
CIMENTADA, DUAS (2) DEMÃOS</t>
  </si>
  <si>
    <t xml:space="preserve">Área da Pista de Caminhada = ((19,28*2)+(76,55*2))*2 Largura </t>
  </si>
  <si>
    <t>ED-50155</t>
  </si>
  <si>
    <t>LOCAÇÃO DE BANHEIRO QUÍMICO, DIMENSÃO (110X120X230)CM,
LINHA PADRÃO, CONTENDO UMA (1) PIA/HIGIENIZADOR DE MÃOS,
INCLUSIVE MANUTENÇÃO E MOBILIZAÇÃO/DESMOBILIZAÇÃO</t>
  </si>
  <si>
    <t>ED-16350</t>
  </si>
  <si>
    <t>LOCAÇÃO DE CONTAINER COM ISOLAMENTO TÉRMICO, TIPO 3,
PARA DEPÓSITO/FERRAMENTARIA DE OBRA, COM MEDIDAS
REFERENCIAIS DE (6) METROS COMPRIMENTO, (2,3) METROS
LARGURA E (2,5) METROS ALTURA ÚTIL INTERNA, INCLUSIVE
LIGAÇÕES ELÉTRICAS INTERNAS, EXCLUSIVE MOBILIZAÇÃO/
DESMOBILIZAÇÃO E LIGAÇÕES PROVISÓRIAS EXTERNAS</t>
  </si>
  <si>
    <t>MÊS</t>
  </si>
  <si>
    <t>1 Container</t>
  </si>
  <si>
    <t>1 Banheiro Químico</t>
  </si>
  <si>
    <t>ED-48331</t>
  </si>
  <si>
    <t>PLACA DE CONCRETO ARMADO D = 5 CM, PRÉ MOLDADA</t>
  </si>
  <si>
    <t>4.5</t>
  </si>
  <si>
    <t>BANCO EM CONCRETO APARENTE, SEM ENCOSTO, POLIDO COM ACABAMENTO EM VERNIZ, ESP. 8CM, COMPRIMENTO 200CM, LARGURA 40CM, ALTURA 55CM, INCLUSIVE CORTE NO PISO PARA FIXAÇÃO COM CONCRETO NÃO ESTRUTURAL, PREPARADO EM OBRA COM BETONEIRA, COM FCK 15 MPA</t>
  </si>
  <si>
    <t>LIXEIRA ECOLÓGICA EM MADEIRA PLÁSTICA COM TAMPA, 67 L, COR PRETA</t>
  </si>
  <si>
    <t>TOTEM EM CONCRETO ARMADO</t>
  </si>
  <si>
    <t xml:space="preserve">1 unidade </t>
  </si>
  <si>
    <t>3.1.1</t>
  </si>
  <si>
    <t>3.1.2</t>
  </si>
  <si>
    <t>3.2.1</t>
  </si>
  <si>
    <t>3.2.2</t>
  </si>
  <si>
    <t>3.2.3</t>
  </si>
  <si>
    <t>ED-15207</t>
  </si>
  <si>
    <t>KIT CAVALETE PARA MEDIÇÃO DE ÁGUA, INSTALADO SOBRE PISO, EM AÇO GALVANIZADO DN 25MM (3/4") - PADRÃO CONCESSIONÁRIA LOCAL, INCLUSIVE BASE EM CONCRETO DE 25 MPA PARA CAVALETE, EXCLUSIVE HIDRÔMETRO</t>
  </si>
  <si>
    <t>8.2</t>
  </si>
  <si>
    <t>8.3</t>
  </si>
  <si>
    <t>8.4</t>
  </si>
  <si>
    <r>
      <t xml:space="preserve">REGIÃO/MÊS DE REFERÊNCIA: SETOP Região Triângulo e Alto Paranaíba / ABRIL 2023 </t>
    </r>
    <r>
      <rPr>
        <b/>
        <sz val="11"/>
        <color indexed="8"/>
        <rFont val="Calibri"/>
        <family val="2"/>
      </rPr>
      <t xml:space="preserve">_ </t>
    </r>
    <r>
      <rPr>
        <b/>
        <sz val="11"/>
        <rFont val="Calibri"/>
        <family val="2"/>
      </rPr>
      <t>Preço de Custo com Desoneração Fiscal - Lei 13.161/2015 e SINAPI MG/JULHO 2023_Com Desoneração</t>
    </r>
  </si>
  <si>
    <t>OBRA: Reforma de Praça no Distrito de Ponte Firme</t>
  </si>
  <si>
    <t>Volume de Piso (22,00 m² *0,05 espessura) + Volume da Estrutura de Concreto (0,60*0,8*1,10)</t>
  </si>
  <si>
    <t xml:space="preserve">  Passeio do entorno da praça ((147,46*2)+(28,27*2)) *1,5 largura + Passeios de Acesso (6,62+10,70+11,23+15,41+10,19+10,19+8,36) *1,0 largura + Área Circular (3,14 *2,86²) + Pista de Caminhada ((76,55*2)+(19,28*2))*2,00 largura</t>
  </si>
  <si>
    <r>
      <t>Área de piso= Passeios do entorno da praça (((147,46*2)+(28,27*2)) *1,5 largura - Área de Bancos(2,20*0,50) (+ Passeios de Acesso (6,62+10,70+11,23+15,41+10,19+10,19+8,36) *1,0 largura + Área Circular (3,14</t>
    </r>
    <r>
      <rPr>
        <sz val="11"/>
        <rFont val="Calibri"/>
        <family val="2"/>
      </rPr>
      <t xml:space="preserve"> *2,95²) ) * 0,08 espessura do concreto</t>
    </r>
  </si>
  <si>
    <t>ENTRADA DE ENERGIA AÉREA, TIPO B2, PADRÃO CEMIG, CARGA INSTALADA DE 10,1KW ATÉ 15KW, BIFÁSICO, COM SAÍDA SUBTERRÂNEA, INCLUSIVE POSTE, CAIXA PARA MEDIDOR, DISJUNTOR, BARRAMENTO, ATERRAMENTO E ACESSÓRIOS</t>
  </si>
  <si>
    <t>5.3</t>
  </si>
  <si>
    <t>REGULARIZAÇÃO MANUAL E COMPACTAÇÃO MECANIZADA DE TERRENO COM PLACA VIBRATÓRIA, EXCLUSIVE DESMATAMENTO, DESTOCAMENTO, LIMPEZA/ROÇADA DO TERRENO</t>
  </si>
  <si>
    <t>COTAÇÃO 1</t>
  </si>
  <si>
    <t>COTAÇÃO 2/ CCU</t>
  </si>
  <si>
    <t>CCU1</t>
  </si>
  <si>
    <t>CCU2</t>
  </si>
  <si>
    <t>LOCAL: Localizada entre a Avenida Presidente Tancredo Neves e Rua Coronel Farnese Maciel, no Distrito de São Pedro da Ponte Firme, no município de Presidente Olegário - MG</t>
  </si>
  <si>
    <t>ED-29234</t>
  </si>
  <si>
    <t>TRANSPORTE DE MATERIAL DE QUALQUER NATUREZA EM CAMINHÃO, DISTÂNCIA MAIOR QUE 20KM E MENOR OU IGUAL A 30KM, DENTRO DO PERÍMETRO URBANO, EXCLUSIVE CARGA, INCLUSIVE DESCARGA</t>
  </si>
  <si>
    <t>M3xKM</t>
  </si>
  <si>
    <t>3.2.4</t>
  </si>
  <si>
    <t xml:space="preserve"> Volume de Aterro =Pista de Caminhada ( 38,28 + 42,10 Conforme Projeto) + Passeios ( 5,48 + 7,89 Conforme Projeto) * 20,70 km (Cascalheira mais próxima) + 10% Contração</t>
  </si>
  <si>
    <t xml:space="preserve">Área da Pista de Caminhada = ((19,28*2)+(76,55*2))*2  Largura </t>
  </si>
  <si>
    <t>Área de piso= Passeios do entorno da praça ((147,46*2)+(28,27*2)) *1,5 largura + Área de Bancos(2,20*0,50) (+ Passeios de Acesso (6,62+10,70+11,23+15,41+10,19+10,19+8,36) *1,0 largura + Área Circular (3,14 *2,90²) =</t>
  </si>
  <si>
    <t>Placa de Concreto sobre Canaleta = (0,6+0,08+0,08)largura * 2,51 comprimento</t>
  </si>
  <si>
    <t xml:space="preserve"> Volume de Aterro = (Pista de Caminhada ( 38,28 + 42,10 Conforme Projeto) + Passeios ( 5,48 + 7,89 Conforme Projeto) ) + 10% Contração</t>
  </si>
  <si>
    <t>Volume de Aterro = (Pista de Caminhada ( 38,28 + 42,10 Conforme Projeto) + Passeios ( 5,48 + 7,89 Conforme Projeto)) + 10% Contração</t>
  </si>
  <si>
    <t>ED-50137</t>
  </si>
  <si>
    <t>MOBILIZAÇÃO E DESMOBILIZAÇÃO DE CONTAINER, INCLUSIVE
CARGA, DESCARGA E TRANSPORTE EM CAMINHÃO CARROCERIA
COM GUINDAUTO (MUNCK), EXCLUSIVE LOCAÇÃO DO CONTAINER</t>
  </si>
  <si>
    <t>1 unidade</t>
  </si>
  <si>
    <t>Local 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</si>
</sst>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R$&quot;\ * #,##0.00_-;\-&quot;R$&quot;\ * #,##0.00_-;_-&quot;R$&quot;\ * &quot;-&quot;??_-;_-@_-"/>
    <numFmt numFmtId="43" formatCode="_-* #,##0.00_-;\-* #,##0.00_-;_-* &quot;-&quot;??_-;_-@_-"/>
    <numFmt numFmtId="164" formatCode="_(* #,##0.00_);_(* \(#,##0.00\);_(* &quot;-&quot;??_);_(@_)"/>
    <numFmt numFmtId="166" formatCode="0.000%"/>
    <numFmt numFmtId="167" formatCode="&quot;R$&quot;\ #,##0.00"/>
    <numFmt numFmtId="168" formatCode="0.00000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b/>
      <sz val="10"/>
      <color indexed="8"/>
      <name val="Calibri"/>
      <family val="2"/>
    </font>
    <font>
      <sz val="10"/>
      <color indexed="8"/>
      <name val="Calibri"/>
      <family val="2"/>
    </font>
    <font>
      <sz val="11"/>
      <color indexed="8"/>
      <name val="Calibri"/>
      <family val="2"/>
    </font>
    <font>
      <b/>
      <sz val="11"/>
      <color indexed="8"/>
      <name val="Calibri"/>
      <family val="2"/>
    </font>
    <font>
      <b/>
      <sz val="12"/>
      <name val="Arial"/>
      <family val="2"/>
    </font>
    <font>
      <b/>
      <sz val="10"/>
      <name val="Arial"/>
      <family val="2"/>
    </font>
    <font>
      <b/>
      <sz val="8"/>
      <name val="Arial"/>
      <family val="2"/>
    </font>
    <font>
      <sz val="8"/>
      <name val="Arial"/>
      <family val="2"/>
    </font>
    <font>
      <sz val="11"/>
      <color theme="1"/>
      <name val="Calibri"/>
      <family val="2"/>
      <scheme val="minor"/>
    </font>
    <font>
      <b/>
      <sz val="10"/>
      <color indexed="8"/>
      <name val="Calibri"/>
      <family val="2"/>
      <scheme val="minor"/>
    </font>
    <font>
      <sz val="10"/>
      <color indexed="8"/>
      <name val="Calibri"/>
      <family val="2"/>
      <scheme val="minor"/>
    </font>
    <font>
      <b/>
      <sz val="10"/>
      <color rgb="FFC00000"/>
      <name val="Calibri"/>
      <family val="2"/>
      <scheme val="minor"/>
    </font>
    <font>
      <b/>
      <sz val="10"/>
      <color rgb="FFC00000"/>
      <name val="Arial"/>
      <family val="2"/>
    </font>
    <font>
      <sz val="10"/>
      <color theme="1"/>
      <name val="Calibri"/>
      <family val="2"/>
      <scheme val="minor"/>
    </font>
    <font>
      <b/>
      <sz val="10"/>
      <color theme="1"/>
      <name val="Calibri"/>
      <family val="2"/>
      <scheme val="minor"/>
    </font>
    <font>
      <b/>
      <sz val="24"/>
      <name val="Arial"/>
      <family val="2"/>
    </font>
    <font>
      <b/>
      <sz val="20"/>
      <name val="Arial"/>
      <family val="2"/>
    </font>
    <font>
      <i/>
      <sz val="11"/>
      <name val="Arial"/>
      <family val="2"/>
    </font>
    <font>
      <b/>
      <i/>
      <sz val="11"/>
      <name val="Arial"/>
      <family val="2"/>
    </font>
    <font>
      <b/>
      <sz val="14"/>
      <name val="Calibri"/>
      <family val="2"/>
      <scheme val="minor"/>
    </font>
    <font>
      <sz val="12"/>
      <color theme="1"/>
      <name val="Calibri"/>
      <family val="2"/>
      <scheme val="minor"/>
    </font>
    <font>
      <sz val="11"/>
      <color indexed="8"/>
      <name val="Calibri"/>
      <family val="2"/>
      <scheme val="minor"/>
    </font>
    <font>
      <b/>
      <sz val="11"/>
      <name val="Calibri"/>
      <family val="2"/>
      <scheme val="minor"/>
    </font>
    <font>
      <sz val="11"/>
      <color indexed="8"/>
      <name val="Arial"/>
      <family val="2"/>
    </font>
    <font>
      <sz val="11"/>
      <name val="Calibri"/>
      <family val="2"/>
      <scheme val="minor"/>
    </font>
    <font>
      <b/>
      <sz val="11"/>
      <color rgb="FFC00000"/>
      <name val="Arial"/>
      <family val="2"/>
    </font>
    <font>
      <b/>
      <sz val="11"/>
      <name val="Calibri"/>
      <family val="2"/>
    </font>
    <font>
      <b/>
      <sz val="11"/>
      <color indexed="8"/>
      <name val="Calibri"/>
      <family val="2"/>
      <scheme val="minor"/>
    </font>
    <font>
      <b/>
      <sz val="13"/>
      <color rgb="FFC00000"/>
      <name val="Arial"/>
      <family val="2"/>
    </font>
    <font>
      <sz val="13"/>
      <color indexed="8"/>
      <name val="Arial"/>
      <family val="2"/>
    </font>
    <font>
      <b/>
      <sz val="14"/>
      <color rgb="FFC00000"/>
      <name val="Arial"/>
      <family val="2"/>
    </font>
    <font>
      <sz val="14"/>
      <color indexed="8"/>
      <name val="Arial"/>
      <family val="2"/>
    </font>
    <font>
      <b/>
      <sz val="13"/>
      <color theme="1"/>
      <name val="Calibri"/>
      <family val="2"/>
      <scheme val="minor"/>
    </font>
    <font>
      <b/>
      <sz val="16"/>
      <name val="Calibri"/>
      <family val="2"/>
      <scheme val="minor"/>
    </font>
    <font>
      <b/>
      <sz val="18"/>
      <name val="Calibri"/>
      <family val="2"/>
      <scheme val="minor"/>
    </font>
    <font>
      <b/>
      <sz val="14"/>
      <color indexed="8"/>
      <name val="Calibri"/>
      <family val="2"/>
      <scheme val="minor"/>
    </font>
    <font>
      <b/>
      <sz val="11"/>
      <color theme="1"/>
      <name val="Calibri"/>
      <family val="2"/>
      <scheme val="minor"/>
    </font>
    <font>
      <sz val="8"/>
      <name val="Arial"/>
      <family val="2"/>
    </font>
    <font>
      <sz val="10"/>
      <name val="Arial"/>
      <family val="2"/>
    </font>
    <font>
      <sz val="10"/>
      <color theme="1"/>
      <name val="Times New Roman"/>
      <family val="1"/>
    </font>
    <font>
      <sz val="10"/>
      <name val="Arial"/>
      <family val="2"/>
    </font>
    <font>
      <b/>
      <sz val="13"/>
      <color indexed="8"/>
      <name val="Calibri"/>
      <family val="2"/>
      <scheme val="minor"/>
    </font>
    <font>
      <sz val="10"/>
      <name val="Arial"/>
      <family val="2"/>
    </font>
    <font>
      <sz val="12"/>
      <name val="Arial Black"/>
      <family val="2"/>
    </font>
    <font>
      <b/>
      <sz val="8"/>
      <color theme="0"/>
      <name val="Arial"/>
      <family val="2"/>
    </font>
    <font>
      <b/>
      <vertAlign val="superscript"/>
      <sz val="8"/>
      <color theme="0"/>
      <name val="Arial"/>
      <family val="2"/>
    </font>
    <font>
      <vertAlign val="superscript"/>
      <sz val="8"/>
      <name val="Arial"/>
      <family val="2"/>
    </font>
    <font>
      <b/>
      <u/>
      <sz val="8"/>
      <name val="Arial"/>
      <family val="2"/>
    </font>
    <font>
      <sz val="8"/>
      <color theme="1"/>
      <name val="Arial"/>
      <family val="2"/>
    </font>
    <font>
      <sz val="11"/>
      <name val="Calibri"/>
      <family val="2"/>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4.9958800012207406E-2"/>
        <bgColor indexed="64"/>
      </patternFill>
    </fill>
    <fill>
      <patternFill patternType="solid">
        <fgColor rgb="FF4F81BD"/>
        <bgColor indexed="64"/>
      </patternFill>
    </fill>
    <fill>
      <patternFill patternType="solid">
        <fgColor rgb="FFDCE6F1"/>
        <bgColor indexed="64"/>
      </patternFill>
    </fill>
    <fill>
      <patternFill patternType="solid">
        <fgColor theme="0"/>
        <bgColor indexed="64"/>
      </patternFill>
    </fill>
  </fills>
  <borders count="89">
    <border>
      <left/>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auto="1"/>
      </left>
      <right/>
      <top style="hair">
        <color auto="1"/>
      </top>
      <bottom/>
      <diagonal/>
    </border>
    <border>
      <left/>
      <right style="hair">
        <color theme="1"/>
      </right>
      <top style="hair">
        <color theme="1"/>
      </top>
      <bottom/>
      <diagonal/>
    </border>
    <border>
      <left/>
      <right/>
      <top style="hair">
        <color theme="1"/>
      </top>
      <bottom/>
      <diagonal/>
    </border>
    <border>
      <left style="hair">
        <color auto="1"/>
      </left>
      <right/>
      <top/>
      <bottom style="hair">
        <color auto="1"/>
      </bottom>
      <diagonal/>
    </border>
    <border>
      <left/>
      <right style="hair">
        <color theme="1"/>
      </right>
      <top/>
      <bottom style="hair">
        <color theme="1"/>
      </bottom>
      <diagonal/>
    </border>
    <border>
      <left/>
      <right/>
      <top/>
      <bottom style="hair">
        <color theme="1"/>
      </bottom>
      <diagonal/>
    </border>
    <border>
      <left style="hair">
        <color theme="1"/>
      </left>
      <right style="hair">
        <color theme="1"/>
      </right>
      <top style="hair">
        <color theme="1"/>
      </top>
      <bottom/>
      <diagonal/>
    </border>
    <border>
      <left style="hair">
        <color theme="1"/>
      </left>
      <right style="hair">
        <color theme="1"/>
      </right>
      <top/>
      <bottom style="hair">
        <color auto="1"/>
      </bottom>
      <diagonal/>
    </border>
    <border>
      <left style="hair">
        <color theme="1"/>
      </left>
      <right/>
      <top style="hair">
        <color theme="1"/>
      </top>
      <bottom style="hair">
        <color theme="1"/>
      </bottom>
      <diagonal/>
    </border>
    <border>
      <left style="hair">
        <color theme="1"/>
      </left>
      <right/>
      <top/>
      <bottom style="hair">
        <color auto="1"/>
      </bottom>
      <diagonal/>
    </border>
    <border>
      <left/>
      <right style="hair">
        <color theme="1"/>
      </right>
      <top/>
      <bottom style="hair">
        <color auto="1"/>
      </bottom>
      <diagonal/>
    </border>
    <border>
      <left/>
      <right/>
      <top/>
      <bottom style="hair">
        <color auto="1"/>
      </bottom>
      <diagonal/>
    </border>
    <border>
      <left style="medium">
        <color indexed="64"/>
      </left>
      <right style="medium">
        <color indexed="64"/>
      </right>
      <top style="medium">
        <color indexed="64"/>
      </top>
      <bottom style="hair">
        <color theme="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hair">
        <color auto="1"/>
      </top>
      <bottom style="hair">
        <color auto="1"/>
      </bottom>
      <diagonal/>
    </border>
    <border>
      <left/>
      <right style="medium">
        <color indexed="64"/>
      </right>
      <top style="hair">
        <color theme="1"/>
      </top>
      <bottom style="hair">
        <color theme="1"/>
      </bottom>
      <diagonal/>
    </border>
    <border>
      <left style="medium">
        <color indexed="64"/>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top style="hair">
        <color auto="1"/>
      </top>
      <bottom/>
      <diagonal/>
    </border>
    <border>
      <left/>
      <right style="medium">
        <color indexed="64"/>
      </right>
      <top style="hair">
        <color theme="1"/>
      </top>
      <bottom/>
      <diagonal/>
    </border>
    <border>
      <left style="medium">
        <color indexed="64"/>
      </left>
      <right/>
      <top/>
      <bottom style="hair">
        <color auto="1"/>
      </bottom>
      <diagonal/>
    </border>
    <border>
      <left/>
      <right style="medium">
        <color indexed="64"/>
      </right>
      <top/>
      <bottom style="hair">
        <color theme="1"/>
      </bottom>
      <diagonal/>
    </border>
    <border>
      <left style="hair">
        <color theme="1"/>
      </left>
      <right style="medium">
        <color indexed="64"/>
      </right>
      <top style="hair">
        <color theme="1"/>
      </top>
      <bottom/>
      <diagonal/>
    </border>
    <border>
      <left style="hair">
        <color theme="1"/>
      </left>
      <right style="medium">
        <color indexed="64"/>
      </right>
      <top/>
      <bottom/>
      <diagonal/>
    </border>
    <border>
      <left style="hair">
        <color theme="1"/>
      </left>
      <right style="medium">
        <color indexed="64"/>
      </right>
      <top/>
      <bottom style="hair">
        <color theme="1"/>
      </bottom>
      <diagonal/>
    </border>
  </borders>
  <cellStyleXfs count="15">
    <xf numFmtId="0" fontId="0" fillId="0" borderId="0"/>
    <xf numFmtId="0" fontId="18" fillId="0" borderId="0"/>
    <xf numFmtId="9" fontId="12" fillId="0" borderId="0" applyFont="0" applyFill="0" applyBorder="0" applyAlignment="0" applyProtection="0"/>
    <xf numFmtId="164" fontId="12" fillId="0" borderId="0" applyFont="0" applyFill="0" applyBorder="0" applyAlignment="0" applyProtection="0"/>
    <xf numFmtId="0" fontId="7" fillId="0" borderId="0"/>
    <xf numFmtId="43" fontId="48" fillId="0" borderId="0" applyFont="0" applyFill="0" applyBorder="0" applyAlignment="0" applyProtection="0"/>
    <xf numFmtId="0" fontId="50" fillId="0" borderId="0"/>
    <xf numFmtId="0" fontId="6" fillId="0" borderId="0"/>
    <xf numFmtId="43" fontId="12" fillId="0" borderId="0" applyFont="0" applyFill="0" applyBorder="0" applyAlignment="0" applyProtection="0"/>
    <xf numFmtId="0" fontId="6" fillId="0" borderId="0"/>
    <xf numFmtId="43" fontId="50" fillId="0" borderId="0" applyFont="0" applyFill="0" applyBorder="0" applyAlignment="0" applyProtection="0"/>
    <xf numFmtId="44" fontId="50" fillId="0" borderId="0" applyFont="0" applyFill="0" applyBorder="0" applyAlignment="0" applyProtection="0"/>
    <xf numFmtId="9" fontId="52" fillId="0" borderId="0" applyFont="0" applyFill="0" applyBorder="0" applyAlignment="0" applyProtection="0"/>
    <xf numFmtId="0" fontId="48" fillId="0" borderId="0"/>
    <xf numFmtId="9" fontId="48" fillId="0" borderId="0"/>
  </cellStyleXfs>
  <cellXfs count="543">
    <xf numFmtId="0" fontId="0" fillId="0" borderId="0" xfId="0"/>
    <xf numFmtId="0" fontId="8" fillId="0" borderId="0" xfId="0" applyFont="1" applyAlignment="1">
      <alignment horizontal="justify" vertical="distributed"/>
    </xf>
    <xf numFmtId="0" fontId="20" fillId="0" borderId="2" xfId="0" applyFont="1" applyBorder="1" applyAlignment="1">
      <alignment horizontal="justify" vertical="distributed"/>
    </xf>
    <xf numFmtId="4" fontId="9" fillId="0" borderId="0" xfId="0" applyNumberFormat="1" applyFont="1" applyAlignment="1">
      <alignment horizontal="justify" vertical="distributed" wrapText="1"/>
    </xf>
    <xf numFmtId="0" fontId="21" fillId="0" borderId="4" xfId="0" applyFont="1" applyBorder="1" applyAlignment="1">
      <alignment horizontal="justify" vertical="distributed"/>
    </xf>
    <xf numFmtId="0" fontId="21" fillId="0" borderId="5" xfId="0" applyFont="1" applyBorder="1" applyAlignment="1">
      <alignment horizontal="justify" vertical="distributed"/>
    </xf>
    <xf numFmtId="0" fontId="22" fillId="0" borderId="0" xfId="0" applyFont="1" applyAlignment="1">
      <alignment horizontal="justify" vertical="distributed"/>
    </xf>
    <xf numFmtId="0" fontId="22" fillId="0" borderId="0" xfId="0" applyFont="1" applyAlignment="1">
      <alignment vertical="distributed" wrapText="1"/>
    </xf>
    <xf numFmtId="0" fontId="22" fillId="0" borderId="0" xfId="0" applyFont="1" applyAlignment="1">
      <alignment vertical="center"/>
    </xf>
    <xf numFmtId="0" fontId="22" fillId="0" borderId="0" xfId="0" applyFont="1" applyAlignment="1">
      <alignment vertical="distributed"/>
    </xf>
    <xf numFmtId="0" fontId="21" fillId="0" borderId="0" xfId="0" applyFont="1" applyAlignment="1">
      <alignment horizontal="justify" vertical="distributed"/>
    </xf>
    <xf numFmtId="0" fontId="20" fillId="0" borderId="0" xfId="0" applyFont="1" applyAlignment="1">
      <alignment horizontal="justify" vertical="distributed"/>
    </xf>
    <xf numFmtId="0" fontId="18" fillId="0" borderId="0" xfId="1"/>
    <xf numFmtId="0" fontId="18" fillId="2" borderId="2" xfId="1" applyFill="1" applyBorder="1" applyAlignment="1">
      <alignment horizontal="center"/>
    </xf>
    <xf numFmtId="0" fontId="18" fillId="2" borderId="4" xfId="1" applyFill="1" applyBorder="1" applyAlignment="1">
      <alignment horizontal="center"/>
    </xf>
    <xf numFmtId="0" fontId="18" fillId="2" borderId="5" xfId="1" applyFill="1" applyBorder="1"/>
    <xf numFmtId="0" fontId="18" fillId="2" borderId="6" xfId="1" applyFill="1" applyBorder="1"/>
    <xf numFmtId="0" fontId="15" fillId="0" borderId="0" xfId="1" applyFont="1" applyAlignment="1">
      <alignment horizontal="center"/>
    </xf>
    <xf numFmtId="0" fontId="15" fillId="0" borderId="0" xfId="1" applyFont="1"/>
    <xf numFmtId="0" fontId="17" fillId="0" borderId="0" xfId="1" applyFont="1"/>
    <xf numFmtId="0" fontId="17" fillId="2" borderId="34" xfId="1" applyFont="1" applyFill="1" applyBorder="1" applyAlignment="1">
      <alignment vertical="top"/>
    </xf>
    <xf numFmtId="164" fontId="16" fillId="0" borderId="23" xfId="3" applyFont="1" applyBorder="1"/>
    <xf numFmtId="0" fontId="17" fillId="2" borderId="30" xfId="1" applyFont="1" applyFill="1" applyBorder="1" applyAlignment="1">
      <alignment vertical="top"/>
    </xf>
    <xf numFmtId="164" fontId="16" fillId="0" borderId="14" xfId="2" applyNumberFormat="1" applyFont="1" applyBorder="1"/>
    <xf numFmtId="164" fontId="16" fillId="0" borderId="33" xfId="3" applyFont="1" applyBorder="1"/>
    <xf numFmtId="10" fontId="16" fillId="0" borderId="33" xfId="3" applyNumberFormat="1" applyFont="1" applyBorder="1"/>
    <xf numFmtId="0" fontId="18" fillId="0" borderId="0" xfId="1" applyAlignment="1">
      <alignment horizontal="center" vertical="top"/>
    </xf>
    <xf numFmtId="0" fontId="18" fillId="0" borderId="0" xfId="1" applyAlignment="1">
      <alignment wrapText="1"/>
    </xf>
    <xf numFmtId="0" fontId="7" fillId="0" borderId="0" xfId="4"/>
    <xf numFmtId="0" fontId="14" fillId="0" borderId="0" xfId="4" applyFont="1"/>
    <xf numFmtId="0" fontId="13" fillId="2" borderId="27" xfId="1" applyFont="1" applyFill="1" applyBorder="1"/>
    <xf numFmtId="0" fontId="30" fillId="0" borderId="0" xfId="4" applyFont="1"/>
    <xf numFmtId="0" fontId="32" fillId="3" borderId="10" xfId="0" applyFont="1" applyFill="1" applyBorder="1" applyAlignment="1">
      <alignment horizontal="center" vertical="center"/>
    </xf>
    <xf numFmtId="0" fontId="33" fillId="0" borderId="0" xfId="0" applyFont="1" applyAlignment="1">
      <alignment horizontal="justify" vertical="distributed"/>
    </xf>
    <xf numFmtId="0" fontId="34" fillId="0" borderId="22" xfId="0" applyFont="1" applyBorder="1" applyAlignment="1">
      <alignment horizontal="center" vertical="center" wrapText="1"/>
    </xf>
    <xf numFmtId="0" fontId="34" fillId="0" borderId="13" xfId="0" applyFont="1" applyBorder="1" applyAlignment="1">
      <alignment horizontal="left" vertical="center" wrapText="1"/>
    </xf>
    <xf numFmtId="0" fontId="34" fillId="0" borderId="13" xfId="0" applyFont="1" applyBorder="1" applyAlignment="1">
      <alignment horizontal="center" vertical="center"/>
    </xf>
    <xf numFmtId="2" fontId="34" fillId="0" borderId="13" xfId="0" applyNumberFormat="1" applyFont="1" applyBorder="1" applyAlignment="1">
      <alignment horizontal="center" vertical="center" wrapText="1"/>
    </xf>
    <xf numFmtId="0" fontId="35" fillId="0" borderId="0" xfId="0" applyFont="1" applyAlignment="1">
      <alignment horizontal="justify" vertical="distributed"/>
    </xf>
    <xf numFmtId="0" fontId="35" fillId="0" borderId="0" xfId="0" applyFont="1" applyAlignment="1">
      <alignment vertical="center"/>
    </xf>
    <xf numFmtId="49" fontId="37" fillId="3" borderId="1" xfId="0" applyNumberFormat="1" applyFont="1" applyFill="1" applyBorder="1" applyAlignment="1">
      <alignment horizontal="center" vertical="center" wrapText="1"/>
    </xf>
    <xf numFmtId="0" fontId="38" fillId="0" borderId="0" xfId="0" applyFont="1" applyAlignment="1">
      <alignment vertical="center"/>
    </xf>
    <xf numFmtId="0" fontId="39" fillId="0" borderId="0" xfId="0" applyFont="1" applyAlignment="1">
      <alignment horizontal="justify" vertical="distributed"/>
    </xf>
    <xf numFmtId="0" fontId="14" fillId="0" borderId="2" xfId="1" applyFont="1" applyBorder="1" applyAlignment="1">
      <alignment horizontal="center"/>
    </xf>
    <xf numFmtId="0" fontId="14" fillId="0" borderId="3" xfId="1" applyFont="1" applyBorder="1" applyAlignment="1">
      <alignment horizontal="center"/>
    </xf>
    <xf numFmtId="0" fontId="15" fillId="2" borderId="2" xfId="1" applyFont="1" applyFill="1" applyBorder="1" applyAlignment="1">
      <alignment horizontal="center" vertical="top" wrapText="1"/>
    </xf>
    <xf numFmtId="0" fontId="15" fillId="2" borderId="3" xfId="1" applyFont="1" applyFill="1" applyBorder="1" applyAlignment="1">
      <alignment horizontal="center" vertical="top" wrapText="1"/>
    </xf>
    <xf numFmtId="0" fontId="29" fillId="0" borderId="24" xfId="0" applyFont="1" applyBorder="1" applyAlignment="1">
      <alignment vertical="center" wrapText="1"/>
    </xf>
    <xf numFmtId="0" fontId="32" fillId="3" borderId="10" xfId="0" applyFont="1" applyFill="1" applyBorder="1" applyAlignment="1">
      <alignment horizontal="center" vertical="center" wrapText="1"/>
    </xf>
    <xf numFmtId="0" fontId="34" fillId="0" borderId="16" xfId="0" applyFont="1" applyBorder="1" applyAlignment="1">
      <alignment horizontal="center" vertical="center"/>
    </xf>
    <xf numFmtId="2" fontId="34" fillId="0" borderId="16" xfId="0" applyNumberFormat="1" applyFont="1" applyBorder="1" applyAlignment="1">
      <alignment horizontal="center" vertical="center" wrapText="1"/>
    </xf>
    <xf numFmtId="0" fontId="34" fillId="0" borderId="14" xfId="0" applyFont="1" applyBorder="1" applyAlignment="1">
      <alignment horizontal="left" vertical="center" wrapText="1"/>
    </xf>
    <xf numFmtId="0" fontId="34" fillId="0" borderId="14" xfId="0" applyFont="1" applyBorder="1" applyAlignment="1">
      <alignment horizontal="center" vertical="center"/>
    </xf>
    <xf numFmtId="2" fontId="34" fillId="0" borderId="14" xfId="0" applyNumberFormat="1" applyFont="1" applyBorder="1" applyAlignment="1">
      <alignment horizontal="center" vertical="center" wrapText="1"/>
    </xf>
    <xf numFmtId="4" fontId="34" fillId="0" borderId="14" xfId="0" applyNumberFormat="1" applyFont="1" applyBorder="1" applyAlignment="1">
      <alignment horizontal="right" vertical="center" wrapText="1"/>
    </xf>
    <xf numFmtId="0" fontId="35" fillId="4" borderId="0" xfId="0" applyFont="1" applyFill="1" applyAlignment="1">
      <alignment horizontal="justify" vertical="distributed"/>
    </xf>
    <xf numFmtId="0" fontId="33" fillId="4" borderId="0" xfId="0" applyFont="1" applyFill="1" applyAlignment="1">
      <alignment horizontal="justify" vertical="distributed"/>
    </xf>
    <xf numFmtId="0" fontId="34" fillId="0" borderId="14" xfId="0" applyFont="1" applyBorder="1" applyAlignment="1">
      <alignment vertical="center" wrapText="1"/>
    </xf>
    <xf numFmtId="0" fontId="21" fillId="0" borderId="0" xfId="0" applyFont="1" applyAlignment="1">
      <alignment horizontal="center" vertical="distributed"/>
    </xf>
    <xf numFmtId="0" fontId="20" fillId="0" borderId="0" xfId="0" applyFont="1" applyAlignment="1">
      <alignment horizontal="center" vertical="distributed"/>
    </xf>
    <xf numFmtId="0" fontId="8" fillId="0" borderId="0" xfId="0" applyFont="1" applyAlignment="1">
      <alignment horizontal="center" vertical="distributed"/>
    </xf>
    <xf numFmtId="0" fontId="0" fillId="0" borderId="25" xfId="0" applyBorder="1" applyAlignment="1">
      <alignment horizontal="center" vertical="center"/>
    </xf>
    <xf numFmtId="0" fontId="32" fillId="0" borderId="7" xfId="0" applyFont="1" applyBorder="1" applyAlignment="1">
      <alignment horizontal="center" vertical="center"/>
    </xf>
    <xf numFmtId="10" fontId="32" fillId="0" borderId="21" xfId="0" applyNumberFormat="1" applyFont="1" applyBorder="1" applyAlignment="1">
      <alignment horizontal="center" vertical="center"/>
    </xf>
    <xf numFmtId="10" fontId="32" fillId="0" borderId="20" xfId="0" applyNumberFormat="1" applyFont="1" applyBorder="1" applyAlignment="1">
      <alignment horizontal="right" vertical="center"/>
    </xf>
    <xf numFmtId="0" fontId="34" fillId="0" borderId="15" xfId="0" applyFont="1" applyBorder="1" applyAlignment="1">
      <alignment horizontal="left" vertical="center" wrapText="1"/>
    </xf>
    <xf numFmtId="43" fontId="15" fillId="0" borderId="0" xfId="1" applyNumberFormat="1" applyFont="1" applyAlignment="1">
      <alignment horizontal="center"/>
    </xf>
    <xf numFmtId="2" fontId="34" fillId="0" borderId="15" xfId="0" applyNumberFormat="1" applyFont="1" applyBorder="1" applyAlignment="1">
      <alignment horizontal="center" vertical="center" wrapText="1"/>
    </xf>
    <xf numFmtId="0" fontId="34" fillId="0" borderId="42" xfId="0" applyFont="1" applyBorder="1" applyAlignment="1">
      <alignment horizontal="center" vertical="center" wrapText="1"/>
    </xf>
    <xf numFmtId="0" fontId="34" fillId="0" borderId="51" xfId="0" applyFont="1" applyBorder="1" applyAlignment="1">
      <alignment horizontal="center" vertical="center" wrapText="1"/>
    </xf>
    <xf numFmtId="4" fontId="20" fillId="0" borderId="3" xfId="0" applyNumberFormat="1" applyFont="1" applyBorder="1" applyAlignment="1">
      <alignment horizontal="center" vertical="distributed"/>
    </xf>
    <xf numFmtId="0" fontId="20" fillId="0" borderId="3" xfId="0" applyFont="1" applyBorder="1" applyAlignment="1">
      <alignment horizontal="center" vertical="distributed"/>
    </xf>
    <xf numFmtId="0" fontId="21" fillId="0" borderId="6" xfId="0" applyFont="1" applyBorder="1" applyAlignment="1">
      <alignment horizontal="center" vertical="distributed"/>
    </xf>
    <xf numFmtId="0" fontId="21" fillId="0" borderId="5" xfId="0" applyFont="1" applyBorder="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justify" vertical="center"/>
    </xf>
    <xf numFmtId="0" fontId="39" fillId="0" borderId="0" xfId="0" applyFont="1" applyAlignment="1">
      <alignment horizontal="justify" vertical="center"/>
    </xf>
    <xf numFmtId="0" fontId="35" fillId="0" borderId="0" xfId="0" applyFont="1" applyAlignment="1">
      <alignment horizontal="justify" vertical="center"/>
    </xf>
    <xf numFmtId="0" fontId="33" fillId="0" borderId="0" xfId="0" applyFont="1" applyAlignment="1">
      <alignment horizontal="justify" vertical="center"/>
    </xf>
    <xf numFmtId="0" fontId="35" fillId="0" borderId="0" xfId="0" applyFont="1" applyAlignment="1">
      <alignment horizontal="right" vertical="center"/>
    </xf>
    <xf numFmtId="4" fontId="22" fillId="0" borderId="0" xfId="0" applyNumberFormat="1" applyFont="1" applyAlignment="1">
      <alignment horizontal="right" vertical="center"/>
    </xf>
    <xf numFmtId="0" fontId="40" fillId="0" borderId="0" xfId="0" applyFont="1" applyAlignment="1">
      <alignment vertical="center"/>
    </xf>
    <xf numFmtId="0" fontId="40" fillId="0" borderId="0" xfId="0" applyFont="1" applyAlignment="1">
      <alignment horizontal="justify" vertical="center"/>
    </xf>
    <xf numFmtId="0" fontId="41" fillId="0" borderId="0" xfId="0" applyFont="1" applyAlignment="1">
      <alignment horizontal="justify" vertical="center"/>
    </xf>
    <xf numFmtId="0" fontId="19" fillId="0" borderId="2" xfId="0" applyFont="1" applyBorder="1" applyAlignment="1">
      <alignment horizontal="center" vertical="center" wrapText="1"/>
    </xf>
    <xf numFmtId="4" fontId="19" fillId="0" borderId="3" xfId="0" applyNumberFormat="1" applyFont="1" applyBorder="1" applyAlignment="1">
      <alignment horizontal="right" vertical="center" wrapText="1"/>
    </xf>
    <xf numFmtId="0" fontId="22" fillId="0" borderId="0" xfId="0" applyFont="1" applyAlignment="1">
      <alignment horizontal="justify" vertical="center"/>
    </xf>
    <xf numFmtId="0" fontId="20" fillId="0" borderId="2" xfId="0" applyFont="1" applyBorder="1" applyAlignment="1">
      <alignment horizontal="center" vertical="center"/>
    </xf>
    <xf numFmtId="0" fontId="20" fillId="0" borderId="0" xfId="0" applyFont="1" applyAlignment="1">
      <alignment horizontal="justify" vertical="center"/>
    </xf>
    <xf numFmtId="4" fontId="20" fillId="0" borderId="3" xfId="0" applyNumberFormat="1" applyFont="1" applyBorder="1" applyAlignment="1">
      <alignment horizontal="right" vertical="center"/>
    </xf>
    <xf numFmtId="43" fontId="22" fillId="0" borderId="0" xfId="5" applyFont="1" applyFill="1" applyBorder="1" applyAlignment="1">
      <alignment horizontal="right" vertical="center"/>
    </xf>
    <xf numFmtId="0" fontId="22" fillId="0" borderId="0" xfId="0" applyFont="1" applyAlignment="1">
      <alignment vertical="center" wrapText="1"/>
    </xf>
    <xf numFmtId="4" fontId="9" fillId="0" borderId="0" xfId="0" applyNumberFormat="1" applyFont="1" applyAlignment="1">
      <alignment horizontal="justify" vertical="center" wrapText="1"/>
    </xf>
    <xf numFmtId="0" fontId="20" fillId="0" borderId="3" xfId="0" applyFont="1" applyBorder="1" applyAlignment="1">
      <alignment horizontal="right" vertical="center"/>
    </xf>
    <xf numFmtId="0" fontId="21" fillId="0" borderId="4" xfId="0" applyFont="1" applyBorder="1" applyAlignment="1">
      <alignment horizontal="center" vertical="center"/>
    </xf>
    <xf numFmtId="0" fontId="21" fillId="0" borderId="5" xfId="0" applyFont="1" applyBorder="1" applyAlignment="1">
      <alignment horizontal="justify" vertical="center"/>
    </xf>
    <xf numFmtId="0" fontId="21" fillId="0" borderId="6" xfId="0" applyFont="1" applyBorder="1" applyAlignment="1">
      <alignment horizontal="right" vertical="center"/>
    </xf>
    <xf numFmtId="0" fontId="21" fillId="0" borderId="0" xfId="0" applyFont="1" applyAlignment="1">
      <alignment horizontal="justify" vertical="center"/>
    </xf>
    <xf numFmtId="0" fontId="21" fillId="0" borderId="0" xfId="0" applyFont="1" applyAlignment="1">
      <alignment horizontal="right" vertical="center"/>
    </xf>
    <xf numFmtId="0" fontId="20" fillId="0" borderId="0" xfId="0" applyFont="1" applyAlignment="1">
      <alignment horizontal="right" vertical="center"/>
    </xf>
    <xf numFmtId="0" fontId="8" fillId="0" borderId="0" xfId="0" applyFont="1" applyAlignment="1">
      <alignment horizontal="right" vertical="center"/>
    </xf>
    <xf numFmtId="0" fontId="29" fillId="0" borderId="24" xfId="0" applyFont="1" applyBorder="1" applyAlignment="1">
      <alignment horizontal="center" vertical="center" wrapText="1"/>
    </xf>
    <xf numFmtId="0" fontId="32" fillId="3" borderId="24" xfId="0" applyFont="1" applyFill="1" applyBorder="1" applyAlignment="1">
      <alignment horizontal="center" vertical="center"/>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32" xfId="0" applyFont="1" applyBorder="1" applyAlignment="1">
      <alignment horizontal="center" vertical="center" wrapText="1"/>
    </xf>
    <xf numFmtId="49" fontId="37" fillId="3" borderId="10" xfId="0" applyNumberFormat="1" applyFont="1" applyFill="1" applyBorder="1" applyAlignment="1">
      <alignment horizontal="center" vertical="center" wrapText="1"/>
    </xf>
    <xf numFmtId="49" fontId="37" fillId="3" borderId="11" xfId="0" applyNumberFormat="1" applyFont="1" applyFill="1" applyBorder="1" applyAlignment="1">
      <alignment horizontal="center" vertical="center" wrapText="1"/>
    </xf>
    <xf numFmtId="0" fontId="34" fillId="0" borderId="22" xfId="0" applyFont="1" applyBorder="1" applyAlignment="1">
      <alignment horizontal="center" vertical="center"/>
    </xf>
    <xf numFmtId="0" fontId="34" fillId="0" borderId="42" xfId="0" applyFont="1" applyBorder="1" applyAlignment="1">
      <alignment horizontal="center" vertical="center"/>
    </xf>
    <xf numFmtId="4" fontId="34" fillId="0" borderId="9" xfId="0" applyNumberFormat="1" applyFont="1" applyBorder="1" applyAlignment="1">
      <alignment horizontal="center" vertical="center" wrapText="1"/>
    </xf>
    <xf numFmtId="4" fontId="34" fillId="0" borderId="33" xfId="0" applyNumberFormat="1" applyFont="1" applyBorder="1" applyAlignment="1">
      <alignment horizontal="center" vertical="center" wrapText="1"/>
    </xf>
    <xf numFmtId="0" fontId="34" fillId="0" borderId="33" xfId="0" applyFont="1" applyBorder="1" applyAlignment="1">
      <alignment horizontal="center" vertical="center"/>
    </xf>
    <xf numFmtId="0" fontId="34" fillId="0" borderId="2" xfId="0" applyFont="1" applyBorder="1" applyAlignment="1">
      <alignment horizontal="center" vertical="center" wrapText="1"/>
    </xf>
    <xf numFmtId="9" fontId="54" fillId="6" borderId="56" xfId="13" applyNumberFormat="1" applyFont="1" applyFill="1" applyBorder="1" applyAlignment="1">
      <alignment horizontal="center" vertical="center" wrapText="1"/>
    </xf>
    <xf numFmtId="0" fontId="54" fillId="6" borderId="56" xfId="13" applyFont="1" applyFill="1" applyBorder="1" applyAlignment="1">
      <alignment horizontal="center" vertical="center" wrapText="1"/>
    </xf>
    <xf numFmtId="10" fontId="16" fillId="0" borderId="54" xfId="13" applyNumberFormat="1" applyFont="1" applyBorder="1" applyAlignment="1">
      <alignment horizontal="center" vertical="center"/>
    </xf>
    <xf numFmtId="9" fontId="17" fillId="0" borderId="56" xfId="14" applyFont="1" applyBorder="1" applyAlignment="1">
      <alignment horizontal="center" vertical="center"/>
    </xf>
    <xf numFmtId="10" fontId="17" fillId="0" borderId="56" xfId="14" applyNumberFormat="1" applyFont="1" applyBorder="1" applyAlignment="1">
      <alignment horizontal="center" vertical="center"/>
    </xf>
    <xf numFmtId="10" fontId="17" fillId="0" borderId="56" xfId="13" applyNumberFormat="1" applyFont="1" applyBorder="1" applyAlignment="1">
      <alignment horizontal="center" vertical="center"/>
    </xf>
    <xf numFmtId="10" fontId="17" fillId="0" borderId="54" xfId="13" applyNumberFormat="1" applyFont="1" applyBorder="1" applyAlignment="1">
      <alignment horizontal="center" vertical="center"/>
    </xf>
    <xf numFmtId="10" fontId="16" fillId="0" borderId="56" xfId="14" applyNumberFormat="1" applyFont="1" applyBorder="1" applyAlignment="1">
      <alignment horizontal="center" vertical="center"/>
    </xf>
    <xf numFmtId="10" fontId="17" fillId="7" borderId="56" xfId="14" applyNumberFormat="1" applyFont="1" applyFill="1" applyBorder="1" applyAlignment="1">
      <alignment horizontal="center" vertical="center"/>
    </xf>
    <xf numFmtId="10" fontId="17" fillId="0" borderId="56" xfId="12" applyNumberFormat="1" applyFont="1" applyBorder="1" applyAlignment="1">
      <alignment horizontal="center" vertical="center"/>
    </xf>
    <xf numFmtId="10" fontId="58" fillId="0" borderId="56" xfId="14" applyNumberFormat="1" applyFont="1" applyBorder="1" applyAlignment="1">
      <alignment horizontal="center" vertical="center"/>
    </xf>
    <xf numFmtId="0" fontId="34" fillId="0" borderId="39" xfId="0" applyFont="1" applyBorder="1" applyAlignment="1">
      <alignment horizontal="center" vertical="center" wrapText="1"/>
    </xf>
    <xf numFmtId="0" fontId="32" fillId="3" borderId="71" xfId="0" applyFont="1" applyFill="1" applyBorder="1" applyAlignment="1">
      <alignment horizontal="center" vertical="center"/>
    </xf>
    <xf numFmtId="0" fontId="34" fillId="0" borderId="38"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applyFont="1" applyBorder="1" applyAlignment="1">
      <alignment horizontal="left" vertical="center" wrapText="1"/>
    </xf>
    <xf numFmtId="0" fontId="34" fillId="0" borderId="23" xfId="0" applyFont="1" applyBorder="1" applyAlignment="1">
      <alignment horizontal="center" vertical="center"/>
    </xf>
    <xf numFmtId="4" fontId="34" fillId="0" borderId="23" xfId="0" applyNumberFormat="1" applyFont="1" applyBorder="1" applyAlignment="1">
      <alignment horizontal="center" vertical="center" wrapText="1"/>
    </xf>
    <xf numFmtId="2" fontId="34" fillId="0" borderId="23" xfId="0" applyNumberFormat="1" applyFont="1" applyBorder="1" applyAlignment="1">
      <alignment horizontal="center" vertical="center" wrapText="1"/>
    </xf>
    <xf numFmtId="0" fontId="34" fillId="0" borderId="41" xfId="0" applyFont="1" applyBorder="1" applyAlignment="1">
      <alignment horizontal="center" vertical="center" wrapText="1"/>
    </xf>
    <xf numFmtId="0" fontId="34" fillId="0" borderId="39" xfId="0" applyFont="1" applyBorder="1" applyAlignment="1">
      <alignment horizontal="left" vertical="center" wrapText="1"/>
    </xf>
    <xf numFmtId="0" fontId="34" fillId="0" borderId="39" xfId="0" applyFont="1" applyBorder="1" applyAlignment="1">
      <alignment horizontal="center" vertical="center"/>
    </xf>
    <xf numFmtId="4" fontId="34" fillId="0" borderId="39" xfId="0" applyNumberFormat="1" applyFont="1" applyBorder="1" applyAlignment="1">
      <alignment horizontal="center" vertical="center" wrapText="1"/>
    </xf>
    <xf numFmtId="2" fontId="34" fillId="0" borderId="39" xfId="0" applyNumberFormat="1" applyFont="1" applyBorder="1" applyAlignment="1">
      <alignment horizontal="center" vertical="center" wrapText="1"/>
    </xf>
    <xf numFmtId="0" fontId="34" fillId="0" borderId="16" xfId="0" applyFont="1" applyBorder="1" applyAlignment="1">
      <alignment horizontal="center" vertical="center" wrapText="1"/>
    </xf>
    <xf numFmtId="49" fontId="34" fillId="0" borderId="23" xfId="0" applyNumberFormat="1" applyFont="1" applyBorder="1" applyAlignment="1">
      <alignment horizontal="center" vertical="center" wrapText="1"/>
    </xf>
    <xf numFmtId="0" fontId="32" fillId="3" borderId="34" xfId="0" applyFont="1" applyFill="1" applyBorder="1" applyAlignment="1">
      <alignment horizontal="center" vertical="center"/>
    </xf>
    <xf numFmtId="0" fontId="32" fillId="3" borderId="49" xfId="0" applyFont="1" applyFill="1" applyBorder="1" applyAlignment="1">
      <alignment horizontal="center" vertical="center"/>
    </xf>
    <xf numFmtId="49" fontId="34" fillId="0" borderId="39" xfId="0" applyNumberFormat="1" applyFont="1" applyBorder="1" applyAlignment="1">
      <alignment horizontal="center" vertical="center" wrapText="1"/>
    </xf>
    <xf numFmtId="4" fontId="34" fillId="0" borderId="14" xfId="0" applyNumberFormat="1" applyFont="1" applyBorder="1" applyAlignment="1">
      <alignment horizontal="center" vertical="center" wrapText="1"/>
    </xf>
    <xf numFmtId="4" fontId="34" fillId="0" borderId="35" xfId="0" applyNumberFormat="1" applyFont="1" applyBorder="1" applyAlignment="1">
      <alignment horizontal="center" vertical="center" wrapText="1"/>
    </xf>
    <xf numFmtId="4" fontId="34" fillId="0" borderId="40" xfId="0" applyNumberFormat="1" applyFont="1" applyBorder="1" applyAlignment="1">
      <alignment horizontal="center" vertical="center" wrapText="1"/>
    </xf>
    <xf numFmtId="0" fontId="32" fillId="3" borderId="4" xfId="0" applyFont="1" applyFill="1" applyBorder="1" applyAlignment="1">
      <alignment horizontal="center" vertical="center"/>
    </xf>
    <xf numFmtId="0" fontId="34" fillId="0" borderId="8" xfId="0" applyFont="1" applyBorder="1" applyAlignment="1">
      <alignment horizontal="center" vertical="center" wrapText="1"/>
    </xf>
    <xf numFmtId="0" fontId="31" fillId="0" borderId="23" xfId="0" applyFont="1" applyBorder="1" applyAlignment="1">
      <alignment horizontal="justify" vertical="distributed"/>
    </xf>
    <xf numFmtId="0" fontId="34" fillId="3" borderId="27" xfId="0" applyFont="1" applyFill="1" applyBorder="1" applyAlignment="1">
      <alignment horizontal="center" vertical="center" wrapText="1"/>
    </xf>
    <xf numFmtId="0" fontId="32" fillId="3" borderId="2" xfId="0" applyFont="1" applyFill="1" applyBorder="1" applyAlignment="1">
      <alignment horizontal="center" vertical="center"/>
    </xf>
    <xf numFmtId="0" fontId="31" fillId="0" borderId="35" xfId="0" applyFont="1" applyBorder="1" applyAlignment="1">
      <alignment horizontal="center" vertical="distributed"/>
    </xf>
    <xf numFmtId="4" fontId="34" fillId="0" borderId="15" xfId="0" applyNumberFormat="1" applyFont="1" applyBorder="1" applyAlignment="1">
      <alignment horizontal="center" vertical="center" wrapText="1"/>
    </xf>
    <xf numFmtId="4" fontId="34" fillId="0" borderId="13" xfId="0" applyNumberFormat="1" applyFont="1" applyBorder="1" applyAlignment="1">
      <alignment horizontal="center" vertical="center" wrapText="1"/>
    </xf>
    <xf numFmtId="0" fontId="32" fillId="3" borderId="30" xfId="0" applyFont="1" applyFill="1" applyBorder="1" applyAlignment="1">
      <alignment horizontal="center" vertical="center"/>
    </xf>
    <xf numFmtId="0" fontId="34" fillId="0" borderId="41" xfId="0" applyFont="1" applyBorder="1" applyAlignment="1">
      <alignment horizontal="center" vertical="center"/>
    </xf>
    <xf numFmtId="0" fontId="31" fillId="0" borderId="38" xfId="0" applyFont="1" applyBorder="1" applyAlignment="1">
      <alignment horizontal="center" vertical="center"/>
    </xf>
    <xf numFmtId="49" fontId="34" fillId="0" borderId="14" xfId="0" applyNumberFormat="1" applyFont="1" applyBorder="1" applyAlignment="1">
      <alignment horizontal="center" vertical="center" wrapText="1"/>
    </xf>
    <xf numFmtId="2" fontId="34" fillId="0" borderId="40" xfId="0" applyNumberFormat="1" applyFont="1" applyBorder="1" applyAlignment="1">
      <alignment horizontal="center" vertical="center" wrapText="1"/>
    </xf>
    <xf numFmtId="2" fontId="31" fillId="0" borderId="14" xfId="0" applyNumberFormat="1" applyFont="1" applyBorder="1" applyAlignment="1">
      <alignment horizontal="center" vertical="center"/>
    </xf>
    <xf numFmtId="0" fontId="32" fillId="3" borderId="34" xfId="0" applyFont="1" applyFill="1" applyBorder="1" applyAlignment="1">
      <alignment horizontal="center" vertical="center" wrapText="1"/>
    </xf>
    <xf numFmtId="0" fontId="31" fillId="0" borderId="42" xfId="0" applyFont="1" applyBorder="1" applyAlignment="1">
      <alignment horizontal="center" vertical="center"/>
    </xf>
    <xf numFmtId="49" fontId="5" fillId="0" borderId="13"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0" fontId="5" fillId="0" borderId="16" xfId="0" applyFont="1" applyBorder="1" applyAlignment="1">
      <alignment vertical="center" wrapText="1"/>
    </xf>
    <xf numFmtId="0" fontId="5" fillId="0" borderId="14" xfId="0" applyFont="1" applyBorder="1" applyAlignment="1">
      <alignment vertical="center" wrapText="1"/>
    </xf>
    <xf numFmtId="49" fontId="4" fillId="0" borderId="14" xfId="0" applyNumberFormat="1" applyFont="1" applyBorder="1" applyAlignment="1">
      <alignment horizontal="center" vertical="center" wrapText="1"/>
    </xf>
    <xf numFmtId="2" fontId="31" fillId="0" borderId="23" xfId="0" applyNumberFormat="1" applyFont="1" applyBorder="1" applyAlignment="1">
      <alignment horizontal="center" vertical="center"/>
    </xf>
    <xf numFmtId="2" fontId="31" fillId="0" borderId="14" xfId="0" applyNumberFormat="1" applyFont="1" applyBorder="1" applyAlignment="1">
      <alignment horizontal="center" vertical="distributed"/>
    </xf>
    <xf numFmtId="2" fontId="34" fillId="0" borderId="14" xfId="0" applyNumberFormat="1" applyFont="1" applyBorder="1" applyAlignment="1">
      <alignment horizontal="center" vertical="center"/>
    </xf>
    <xf numFmtId="0" fontId="34" fillId="0" borderId="38" xfId="0" applyFont="1" applyBorder="1" applyAlignment="1">
      <alignment horizontal="center" vertical="center"/>
    </xf>
    <xf numFmtId="2" fontId="34" fillId="0" borderId="23" xfId="0" applyNumberFormat="1" applyFont="1" applyBorder="1" applyAlignment="1">
      <alignment horizontal="center" vertical="center"/>
    </xf>
    <xf numFmtId="0" fontId="34" fillId="0" borderId="23" xfId="0" applyFont="1" applyBorder="1" applyAlignment="1">
      <alignment vertical="center" wrapText="1"/>
    </xf>
    <xf numFmtId="0" fontId="34" fillId="0" borderId="39" xfId="0" applyFont="1" applyBorder="1" applyAlignment="1">
      <alignment vertical="center" wrapText="1"/>
    </xf>
    <xf numFmtId="2" fontId="34" fillId="0" borderId="35" xfId="0" applyNumberFormat="1" applyFont="1" applyBorder="1" applyAlignment="1">
      <alignment horizontal="center" vertical="center" wrapText="1"/>
    </xf>
    <xf numFmtId="2" fontId="34" fillId="0" borderId="33" xfId="0" applyNumberFormat="1" applyFont="1" applyBorder="1" applyAlignment="1">
      <alignment horizontal="center" vertical="center" wrapText="1"/>
    </xf>
    <xf numFmtId="4" fontId="32" fillId="3" borderId="18" xfId="0" applyNumberFormat="1" applyFont="1" applyFill="1" applyBorder="1" applyAlignment="1">
      <alignment horizontal="center" vertical="center" wrapText="1"/>
    </xf>
    <xf numFmtId="4" fontId="32" fillId="3" borderId="74" xfId="0" applyNumberFormat="1" applyFont="1" applyFill="1" applyBorder="1" applyAlignment="1">
      <alignment horizontal="center" vertical="center" wrapText="1"/>
    </xf>
    <xf numFmtId="4" fontId="32" fillId="3" borderId="76" xfId="0" applyNumberFormat="1" applyFont="1" applyFill="1" applyBorder="1" applyAlignment="1">
      <alignment horizontal="center" vertical="center" wrapText="1"/>
    </xf>
    <xf numFmtId="49" fontId="34" fillId="0" borderId="15" xfId="0" applyNumberFormat="1" applyFont="1" applyBorder="1" applyAlignment="1">
      <alignment horizontal="center" vertical="center" wrapText="1"/>
    </xf>
    <xf numFmtId="4" fontId="34" fillId="0" borderId="36" xfId="0" applyNumberFormat="1" applyFont="1" applyBorder="1" applyAlignment="1">
      <alignment horizontal="center" vertical="center" wrapText="1"/>
    </xf>
    <xf numFmtId="2" fontId="34" fillId="0" borderId="13" xfId="0" applyNumberFormat="1" applyFont="1" applyBorder="1" applyAlignment="1">
      <alignment horizontal="center" vertical="center"/>
    </xf>
    <xf numFmtId="2" fontId="34" fillId="0" borderId="8" xfId="0" applyNumberFormat="1" applyFont="1" applyBorder="1" applyAlignment="1">
      <alignment horizontal="center" vertical="center" wrapText="1"/>
    </xf>
    <xf numFmtId="2" fontId="34" fillId="0" borderId="13" xfId="0" applyNumberFormat="1" applyFont="1" applyBorder="1" applyAlignment="1">
      <alignment horizontal="left" vertical="center" wrapText="1"/>
    </xf>
    <xf numFmtId="0" fontId="34" fillId="3" borderId="28" xfId="0" applyFont="1" applyFill="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0" fontId="18" fillId="8" borderId="2" xfId="1" applyFill="1" applyBorder="1" applyAlignment="1">
      <alignment horizontal="center" vertical="top"/>
    </xf>
    <xf numFmtId="0" fontId="18" fillId="8" borderId="4" xfId="1" applyFill="1" applyBorder="1" applyAlignment="1">
      <alignment horizontal="center" vertical="top"/>
    </xf>
    <xf numFmtId="0" fontId="18" fillId="8" borderId="5" xfId="1" applyFill="1" applyBorder="1"/>
    <xf numFmtId="0" fontId="18" fillId="8" borderId="6" xfId="1" applyFill="1" applyBorder="1"/>
    <xf numFmtId="0" fontId="10" fillId="8" borderId="0" xfId="1" applyFont="1" applyFill="1" applyBorder="1" applyAlignment="1">
      <alignment horizontal="center" vertical="center" wrapText="1"/>
    </xf>
    <xf numFmtId="0" fontId="11" fillId="8" borderId="0" xfId="1" applyFont="1" applyFill="1" applyBorder="1" applyAlignment="1">
      <alignment wrapText="1"/>
    </xf>
    <xf numFmtId="0" fontId="18" fillId="8" borderId="0" xfId="1" applyFill="1" applyBorder="1"/>
    <xf numFmtId="0" fontId="23" fillId="8" borderId="3" xfId="1" applyFont="1" applyFill="1" applyBorder="1" applyAlignment="1">
      <alignment vertical="center" wrapText="1"/>
    </xf>
    <xf numFmtId="10" fontId="26" fillId="8" borderId="0" xfId="2" applyNumberFormat="1" applyFont="1" applyFill="1" applyBorder="1" applyAlignment="1">
      <alignment horizontal="center" vertical="center"/>
    </xf>
    <xf numFmtId="164" fontId="17" fillId="0" borderId="14" xfId="3" applyFont="1" applyBorder="1" applyAlignment="1">
      <alignment horizontal="center" vertical="center"/>
    </xf>
    <xf numFmtId="167" fontId="16" fillId="0" borderId="23" xfId="3" applyNumberFormat="1" applyFont="1" applyBorder="1" applyAlignment="1">
      <alignment horizontal="center" vertical="center"/>
    </xf>
    <xf numFmtId="0" fontId="15" fillId="0" borderId="51" xfId="1" applyFont="1" applyBorder="1" applyAlignment="1">
      <alignment horizontal="center" vertical="center"/>
    </xf>
    <xf numFmtId="0" fontId="15" fillId="0" borderId="15" xfId="1" applyFont="1" applyBorder="1" applyAlignment="1">
      <alignment horizontal="center" vertical="center"/>
    </xf>
    <xf numFmtId="0" fontId="15" fillId="0" borderId="36" xfId="1" applyFont="1" applyBorder="1" applyAlignment="1">
      <alignment horizontal="center" vertical="center"/>
    </xf>
    <xf numFmtId="0" fontId="17" fillId="2" borderId="2" xfId="1" applyFont="1" applyFill="1" applyBorder="1" applyAlignment="1">
      <alignment vertical="top"/>
    </xf>
    <xf numFmtId="0" fontId="16" fillId="2" borderId="0" xfId="1" applyFont="1" applyFill="1" applyBorder="1" applyAlignment="1">
      <alignment horizontal="left"/>
    </xf>
    <xf numFmtId="164" fontId="17" fillId="2" borderId="0" xfId="3" applyFont="1" applyFill="1" applyBorder="1"/>
    <xf numFmtId="10" fontId="16" fillId="2" borderId="0" xfId="3" applyNumberFormat="1" applyFont="1" applyFill="1" applyBorder="1"/>
    <xf numFmtId="10" fontId="16" fillId="2" borderId="3" xfId="3" applyNumberFormat="1" applyFont="1" applyFill="1" applyBorder="1"/>
    <xf numFmtId="164" fontId="16" fillId="0" borderId="35" xfId="3" applyFont="1" applyBorder="1"/>
    <xf numFmtId="0" fontId="17" fillId="2" borderId="71" xfId="1" applyFont="1" applyFill="1" applyBorder="1" applyAlignment="1">
      <alignment vertical="top"/>
    </xf>
    <xf numFmtId="164" fontId="17" fillId="0" borderId="39" xfId="3" applyFont="1" applyBorder="1" applyAlignment="1">
      <alignment horizontal="center" vertical="center"/>
    </xf>
    <xf numFmtId="10" fontId="16" fillId="0" borderId="40" xfId="3" applyNumberFormat="1" applyFont="1" applyBorder="1"/>
    <xf numFmtId="0" fontId="14" fillId="0" borderId="0" xfId="1" applyFont="1" applyBorder="1" applyAlignment="1">
      <alignment horizontal="center"/>
    </xf>
    <xf numFmtId="0" fontId="15" fillId="2" borderId="0" xfId="1" applyFont="1" applyFill="1" applyBorder="1" applyAlignment="1">
      <alignment horizontal="center" vertical="top" wrapText="1"/>
    </xf>
    <xf numFmtId="167" fontId="17" fillId="0" borderId="9" xfId="3" applyNumberFormat="1" applyFont="1" applyBorder="1"/>
    <xf numFmtId="9" fontId="17" fillId="0" borderId="33" xfId="3" applyNumberFormat="1" applyFont="1" applyBorder="1"/>
    <xf numFmtId="167" fontId="17" fillId="0" borderId="33" xfId="3" applyNumberFormat="1" applyFont="1" applyBorder="1"/>
    <xf numFmtId="9" fontId="17" fillId="0" borderId="36" xfId="3" applyNumberFormat="1" applyFont="1" applyBorder="1"/>
    <xf numFmtId="0" fontId="18" fillId="8" borderId="0" xfId="1" applyFill="1" applyBorder="1" applyAlignment="1">
      <alignment wrapText="1"/>
    </xf>
    <xf numFmtId="0" fontId="23" fillId="8" borderId="0" xfId="1" applyFont="1" applyFill="1" applyBorder="1" applyAlignment="1">
      <alignment wrapText="1"/>
    </xf>
    <xf numFmtId="0" fontId="24" fillId="8" borderId="0" xfId="1" applyFont="1" applyFill="1" applyBorder="1" applyAlignment="1">
      <alignment vertical="center" wrapText="1"/>
    </xf>
    <xf numFmtId="0" fontId="23" fillId="8" borderId="0" xfId="1" applyFont="1" applyFill="1" applyBorder="1" applyAlignment="1">
      <alignment vertical="center" wrapText="1"/>
    </xf>
    <xf numFmtId="0" fontId="10" fillId="8" borderId="0" xfId="1" applyFont="1" applyFill="1" applyBorder="1" applyAlignment="1">
      <alignment wrapText="1"/>
    </xf>
    <xf numFmtId="0" fontId="10" fillId="8" borderId="0" xfId="1" applyFont="1" applyFill="1" applyBorder="1" applyAlignment="1">
      <alignment vertical="center"/>
    </xf>
    <xf numFmtId="0" fontId="18" fillId="0" borderId="0" xfId="1" applyBorder="1"/>
    <xf numFmtId="0" fontId="18" fillId="0" borderId="3" xfId="1" applyBorder="1"/>
    <xf numFmtId="0" fontId="18" fillId="8" borderId="3" xfId="1" applyFill="1" applyBorder="1"/>
    <xf numFmtId="0" fontId="18" fillId="8" borderId="5" xfId="1" applyFill="1" applyBorder="1" applyAlignment="1">
      <alignment wrapText="1"/>
    </xf>
    <xf numFmtId="0" fontId="19" fillId="0" borderId="0" xfId="0" applyFont="1" applyBorder="1" applyAlignment="1">
      <alignment horizontal="center" vertical="center" wrapText="1"/>
    </xf>
    <xf numFmtId="0" fontId="19" fillId="0" borderId="0" xfId="0" applyFont="1" applyBorder="1" applyAlignment="1">
      <alignment horizontal="justify" vertical="center" wrapText="1"/>
    </xf>
    <xf numFmtId="0" fontId="20" fillId="0" borderId="0" xfId="0" applyFont="1" applyBorder="1" applyAlignment="1">
      <alignment horizontal="center" vertical="center"/>
    </xf>
    <xf numFmtId="0" fontId="20" fillId="0" borderId="0" xfId="0" applyFont="1" applyBorder="1" applyAlignment="1">
      <alignment horizontal="justify" vertical="center"/>
    </xf>
    <xf numFmtId="0" fontId="20"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33" fillId="0" borderId="0" xfId="0" applyFont="1" applyBorder="1" applyAlignment="1">
      <alignment horizontal="justify" vertical="center"/>
    </xf>
    <xf numFmtId="0" fontId="33" fillId="0" borderId="3" xfId="0" applyFont="1" applyBorder="1" applyAlignment="1">
      <alignment horizontal="justify" vertical="center"/>
    </xf>
    <xf numFmtId="2" fontId="34" fillId="0" borderId="9" xfId="0" applyNumberFormat="1" applyFont="1" applyBorder="1" applyAlignment="1">
      <alignment horizontal="center" vertical="center"/>
    </xf>
    <xf numFmtId="0" fontId="34" fillId="0" borderId="9" xfId="0" applyFont="1" applyBorder="1" applyAlignment="1">
      <alignment horizontal="center" vertical="center"/>
    </xf>
    <xf numFmtId="0" fontId="49" fillId="0" borderId="0" xfId="0" applyFont="1" applyBorder="1" applyAlignment="1">
      <alignment vertical="center" wrapText="1"/>
    </xf>
    <xf numFmtId="0" fontId="34" fillId="0" borderId="0" xfId="0" applyFont="1" applyBorder="1" applyAlignment="1">
      <alignment horizontal="center" vertical="center" wrapText="1"/>
    </xf>
    <xf numFmtId="0" fontId="20" fillId="0" borderId="0" xfId="0" applyFont="1" applyBorder="1" applyAlignment="1">
      <alignment vertical="distributed"/>
    </xf>
    <xf numFmtId="4" fontId="20" fillId="0" borderId="0" xfId="0" applyNumberFormat="1" applyFont="1" applyBorder="1" applyAlignment="1">
      <alignment horizontal="justify" vertical="distributed"/>
    </xf>
    <xf numFmtId="0" fontId="20" fillId="0" borderId="0" xfId="0" applyFont="1" applyBorder="1" applyAlignment="1">
      <alignment horizontal="justify" vertical="distributed"/>
    </xf>
    <xf numFmtId="0" fontId="20" fillId="0" borderId="0" xfId="0" applyFont="1" applyBorder="1" applyAlignment="1">
      <alignment horizontal="left" vertical="distributed"/>
    </xf>
    <xf numFmtId="0" fontId="29" fillId="0" borderId="0" xfId="0" applyFont="1" applyAlignment="1">
      <alignment vertical="center" wrapText="1"/>
    </xf>
    <xf numFmtId="0" fontId="14" fillId="0" borderId="0" xfId="4" applyFont="1" applyAlignment="1"/>
    <xf numFmtId="10" fontId="17" fillId="0" borderId="80" xfId="13" applyNumberFormat="1" applyFont="1" applyBorder="1" applyAlignment="1">
      <alignment horizontal="left" vertical="center" wrapText="1"/>
    </xf>
    <xf numFmtId="166" fontId="17" fillId="0" borderId="81" xfId="14" applyNumberFormat="1" applyFont="1" applyBorder="1" applyAlignment="1">
      <alignment horizontal="center" vertical="center"/>
    </xf>
    <xf numFmtId="166" fontId="16" fillId="0" borderId="81" xfId="14" applyNumberFormat="1" applyFont="1" applyBorder="1" applyAlignment="1">
      <alignment horizontal="center" vertical="center"/>
    </xf>
    <xf numFmtId="0" fontId="7" fillId="8" borderId="2" xfId="4" applyFill="1" applyBorder="1"/>
    <xf numFmtId="0" fontId="25" fillId="8" borderId="0" xfId="4" applyFont="1" applyFill="1" applyBorder="1" applyAlignment="1">
      <alignment horizontal="right" vertical="center"/>
    </xf>
    <xf numFmtId="0" fontId="7" fillId="8" borderId="4" xfId="4" applyFill="1" applyBorder="1"/>
    <xf numFmtId="0" fontId="25" fillId="8" borderId="5" xfId="4" applyFont="1" applyFill="1" applyBorder="1" applyAlignment="1">
      <alignment horizontal="right" vertical="center"/>
    </xf>
    <xf numFmtId="10" fontId="26" fillId="8" borderId="5" xfId="2" applyNumberFormat="1" applyFont="1" applyFill="1" applyBorder="1" applyAlignment="1">
      <alignment horizontal="center" vertical="center"/>
    </xf>
    <xf numFmtId="0" fontId="5" fillId="8" borderId="5" xfId="4" applyFont="1" applyFill="1" applyBorder="1" applyAlignment="1">
      <alignment horizontal="right" vertical="top"/>
    </xf>
    <xf numFmtId="0" fontId="7" fillId="8" borderId="5" xfId="4" applyFill="1" applyBorder="1" applyAlignment="1">
      <alignment horizontal="right" vertical="top"/>
    </xf>
    <xf numFmtId="0" fontId="7" fillId="8" borderId="6" xfId="4" applyFill="1" applyBorder="1" applyAlignment="1">
      <alignment horizontal="right" vertical="top"/>
    </xf>
    <xf numFmtId="0" fontId="34" fillId="0" borderId="23" xfId="0" applyFont="1" applyBorder="1" applyAlignment="1">
      <alignment horizontal="center" vertical="center"/>
    </xf>
    <xf numFmtId="0" fontId="34" fillId="0" borderId="14" xfId="0" applyFont="1" applyBorder="1" applyAlignment="1">
      <alignment horizontal="center" vertical="center"/>
    </xf>
    <xf numFmtId="0" fontId="34" fillId="0" borderId="39"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14" xfId="0" applyFont="1" applyBorder="1" applyAlignment="1">
      <alignment horizontal="center" vertical="center" wrapText="1"/>
    </xf>
    <xf numFmtId="0" fontId="32" fillId="3" borderId="2" xfId="0" applyFont="1" applyFill="1" applyBorder="1" applyAlignment="1">
      <alignment horizontal="center" vertical="center"/>
    </xf>
    <xf numFmtId="0" fontId="32" fillId="3" borderId="4" xfId="0" applyFont="1" applyFill="1" applyBorder="1" applyAlignment="1">
      <alignment horizontal="center" vertical="center"/>
    </xf>
    <xf numFmtId="0" fontId="34" fillId="0" borderId="23" xfId="0" applyFont="1" applyFill="1" applyBorder="1" applyAlignment="1">
      <alignment horizontal="left" vertical="center" wrapText="1"/>
    </xf>
    <xf numFmtId="49" fontId="2" fillId="0" borderId="23"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0" fontId="31" fillId="0" borderId="41" xfId="0" applyFont="1" applyBorder="1" applyAlignment="1">
      <alignment horizontal="center" vertical="center"/>
    </xf>
    <xf numFmtId="2" fontId="31" fillId="0" borderId="39" xfId="0" applyNumberFormat="1" applyFont="1" applyBorder="1" applyAlignment="1">
      <alignment horizontal="center" vertical="center"/>
    </xf>
    <xf numFmtId="0" fontId="31" fillId="0" borderId="38" xfId="0" applyNumberFormat="1" applyFont="1" applyBorder="1" applyAlignment="1">
      <alignment horizontal="center" vertical="distributed"/>
    </xf>
    <xf numFmtId="0" fontId="31" fillId="0" borderId="14" xfId="0" applyFont="1" applyBorder="1" applyAlignment="1">
      <alignment horizontal="justify" vertical="distributed"/>
    </xf>
    <xf numFmtId="2" fontId="31" fillId="0" borderId="23" xfId="0" applyNumberFormat="1" applyFont="1" applyBorder="1" applyAlignment="1">
      <alignment horizontal="center" vertical="distributed"/>
    </xf>
    <xf numFmtId="0" fontId="31" fillId="0" borderId="42" xfId="0" applyFont="1" applyBorder="1" applyAlignment="1">
      <alignment horizontal="center" vertical="distributed"/>
    </xf>
    <xf numFmtId="0" fontId="31" fillId="0" borderId="33" xfId="0" applyFont="1" applyBorder="1" applyAlignment="1">
      <alignment horizontal="center" vertical="distributed"/>
    </xf>
    <xf numFmtId="0" fontId="31" fillId="0" borderId="41" xfId="0" applyFont="1" applyBorder="1" applyAlignment="1">
      <alignment horizontal="center" vertical="distributed"/>
    </xf>
    <xf numFmtId="0" fontId="31" fillId="0" borderId="39" xfId="0" applyFont="1" applyBorder="1" applyAlignment="1">
      <alignment horizontal="justify" vertical="distributed"/>
    </xf>
    <xf numFmtId="2" fontId="31" fillId="0" borderId="39" xfId="0" applyNumberFormat="1" applyFont="1" applyBorder="1" applyAlignment="1">
      <alignment horizontal="center" vertical="distributed"/>
    </xf>
    <xf numFmtId="0" fontId="31" fillId="0" borderId="40" xfId="0" applyFont="1" applyBorder="1" applyAlignment="1">
      <alignment horizontal="center" vertical="distributed"/>
    </xf>
    <xf numFmtId="4" fontId="34" fillId="0" borderId="16" xfId="0" applyNumberFormat="1" applyFont="1" applyBorder="1" applyAlignment="1">
      <alignment horizontal="center" vertical="center" wrapText="1"/>
    </xf>
    <xf numFmtId="0" fontId="37" fillId="3" borderId="24" xfId="0" applyFont="1" applyFill="1" applyBorder="1" applyAlignment="1">
      <alignment horizontal="center" vertical="distributed"/>
    </xf>
    <xf numFmtId="0" fontId="34" fillId="0" borderId="14" xfId="0" applyFont="1" applyFill="1" applyBorder="1" applyAlignment="1">
      <alignment horizontal="left" vertical="center" wrapText="1"/>
    </xf>
    <xf numFmtId="49" fontId="2" fillId="0" borderId="39" xfId="0" applyNumberFormat="1" applyFont="1" applyBorder="1" applyAlignment="1">
      <alignment horizontal="center" vertical="center" wrapText="1"/>
    </xf>
    <xf numFmtId="0" fontId="34" fillId="0" borderId="14" xfId="0" applyFont="1" applyBorder="1" applyAlignment="1">
      <alignment horizontal="center" vertical="center"/>
    </xf>
    <xf numFmtId="168" fontId="35" fillId="0" borderId="0" xfId="0" applyNumberFormat="1" applyFont="1" applyAlignment="1">
      <alignment vertical="center"/>
    </xf>
    <xf numFmtId="2" fontId="1" fillId="0" borderId="13" xfId="0" applyNumberFormat="1" applyFont="1" applyBorder="1" applyAlignment="1">
      <alignment horizontal="center" vertical="center" wrapText="1"/>
    </xf>
    <xf numFmtId="0" fontId="32" fillId="3" borderId="50" xfId="0" applyFont="1" applyFill="1" applyBorder="1" applyAlignment="1">
      <alignment horizontal="center" vertical="center"/>
    </xf>
    <xf numFmtId="0" fontId="32" fillId="3" borderId="0" xfId="0" applyFont="1" applyFill="1" applyBorder="1" applyAlignment="1">
      <alignment horizontal="center" vertical="center"/>
    </xf>
    <xf numFmtId="0" fontId="32" fillId="3" borderId="3" xfId="0" applyFont="1" applyFill="1" applyBorder="1" applyAlignment="1">
      <alignment horizontal="center" vertical="center"/>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9" xfId="0" applyFont="1" applyBorder="1" applyAlignment="1">
      <alignment horizontal="center" vertical="center" wrapText="1"/>
    </xf>
    <xf numFmtId="0" fontId="45" fillId="3" borderId="24" xfId="0" applyFont="1" applyFill="1" applyBorder="1" applyAlignment="1">
      <alignment horizontal="center" vertical="center"/>
    </xf>
    <xf numFmtId="0" fontId="45" fillId="3" borderId="25" xfId="0" applyFont="1" applyFill="1" applyBorder="1" applyAlignment="1">
      <alignment horizontal="center" vertical="center"/>
    </xf>
    <xf numFmtId="0" fontId="45" fillId="3" borderId="19" xfId="0" applyFont="1" applyFill="1" applyBorder="1" applyAlignment="1">
      <alignment horizontal="center" vertical="center"/>
    </xf>
    <xf numFmtId="0" fontId="32" fillId="0" borderId="26" xfId="0" applyFont="1" applyBorder="1" applyAlignment="1">
      <alignment horizontal="left" vertical="center"/>
    </xf>
    <xf numFmtId="0" fontId="32" fillId="0" borderId="21" xfId="0" applyFont="1" applyBorder="1" applyAlignment="1">
      <alignment horizontal="left" vertical="center"/>
    </xf>
    <xf numFmtId="0" fontId="32" fillId="0" borderId="8" xfId="0" applyFont="1" applyBorder="1" applyAlignment="1">
      <alignment horizontal="left" vertical="center"/>
    </xf>
    <xf numFmtId="0" fontId="32" fillId="0" borderId="42" xfId="0" applyFont="1" applyBorder="1" applyAlignment="1">
      <alignment horizontal="left" vertical="center" wrapText="1"/>
    </xf>
    <xf numFmtId="0" fontId="32" fillId="0" borderId="8" xfId="0" applyFont="1" applyBorder="1" applyAlignment="1">
      <alignment horizontal="left" vertical="center" wrapText="1"/>
    </xf>
    <xf numFmtId="0" fontId="32" fillId="0" borderId="14" xfId="0" applyFont="1" applyBorder="1" applyAlignment="1">
      <alignment horizontal="left" vertical="center" wrapText="1"/>
    </xf>
    <xf numFmtId="0" fontId="32" fillId="0" borderId="20" xfId="0" applyFont="1" applyBorder="1" applyAlignment="1">
      <alignment horizontal="left" vertical="center"/>
    </xf>
    <xf numFmtId="49" fontId="37" fillId="3" borderId="17" xfId="0" applyNumberFormat="1" applyFont="1" applyFill="1" applyBorder="1" applyAlignment="1">
      <alignment horizontal="center" vertical="center" wrapText="1"/>
    </xf>
    <xf numFmtId="49" fontId="37" fillId="3" borderId="12" xfId="0" applyNumberFormat="1" applyFont="1" applyFill="1" applyBorder="1" applyAlignment="1">
      <alignment horizontal="center" vertical="center" wrapText="1"/>
    </xf>
    <xf numFmtId="49" fontId="51" fillId="3" borderId="24" xfId="0" applyNumberFormat="1" applyFont="1" applyFill="1" applyBorder="1" applyAlignment="1">
      <alignment horizontal="left" vertical="center" wrapText="1"/>
    </xf>
    <xf numFmtId="49" fontId="51" fillId="3" borderId="25" xfId="0" applyNumberFormat="1" applyFont="1" applyFill="1" applyBorder="1" applyAlignment="1">
      <alignment horizontal="left" vertical="center" wrapText="1"/>
    </xf>
    <xf numFmtId="0" fontId="32" fillId="3" borderId="17" xfId="0" applyFont="1" applyFill="1" applyBorder="1" applyAlignment="1">
      <alignment horizontal="center" vertical="center"/>
    </xf>
    <xf numFmtId="0" fontId="32" fillId="3" borderId="25"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52"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49"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2" fillId="3" borderId="37" xfId="0" applyFont="1" applyFill="1" applyBorder="1" applyAlignment="1">
      <alignment horizontal="center" vertical="center" wrapText="1"/>
    </xf>
    <xf numFmtId="0" fontId="32" fillId="3" borderId="49"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29" xfId="0" applyFont="1" applyFill="1" applyBorder="1" applyAlignment="1">
      <alignment horizontal="center" vertical="center"/>
    </xf>
    <xf numFmtId="0" fontId="20" fillId="0" borderId="0" xfId="0" applyFont="1" applyBorder="1" applyAlignment="1">
      <alignment horizontal="center" vertical="center"/>
    </xf>
    <xf numFmtId="0" fontId="42" fillId="3" borderId="10" xfId="0" quotePrefix="1" applyFont="1" applyFill="1" applyBorder="1" applyAlignment="1">
      <alignment horizontal="left" vertical="center" wrapText="1"/>
    </xf>
    <xf numFmtId="0" fontId="42" fillId="3" borderId="12" xfId="0" quotePrefix="1" applyFont="1" applyFill="1" applyBorder="1" applyAlignment="1">
      <alignment horizontal="left" vertical="center" wrapText="1"/>
    </xf>
    <xf numFmtId="0" fontId="42" fillId="3" borderId="11" xfId="0" applyFont="1" applyFill="1" applyBorder="1" applyAlignment="1">
      <alignment horizontal="left" vertical="center" wrapText="1"/>
    </xf>
    <xf numFmtId="0" fontId="42" fillId="3" borderId="17" xfId="0" applyFont="1" applyFill="1" applyBorder="1" applyAlignment="1">
      <alignment horizontal="left" vertical="center" wrapText="1"/>
    </xf>
    <xf numFmtId="0" fontId="23" fillId="0" borderId="0" xfId="0" applyFont="1" applyBorder="1" applyAlignment="1">
      <alignment horizontal="center" vertical="center"/>
    </xf>
    <xf numFmtId="0" fontId="32" fillId="3" borderId="29" xfId="0" applyFont="1" applyFill="1" applyBorder="1" applyAlignment="1">
      <alignment horizontal="center" vertical="center" wrapText="1"/>
    </xf>
    <xf numFmtId="0" fontId="46" fillId="3" borderId="17" xfId="0" applyFont="1" applyFill="1" applyBorder="1" applyAlignment="1">
      <alignment horizontal="center" vertical="center" wrapText="1"/>
    </xf>
    <xf numFmtId="0" fontId="46" fillId="3" borderId="25" xfId="0" applyFont="1" applyFill="1" applyBorder="1" applyAlignment="1">
      <alignment horizontal="center" vertical="center" wrapText="1"/>
    </xf>
    <xf numFmtId="0" fontId="46" fillId="3" borderId="12" xfId="0" applyFont="1" applyFill="1" applyBorder="1" applyAlignment="1">
      <alignment horizontal="center" vertical="center" wrapText="1"/>
    </xf>
    <xf numFmtId="0" fontId="31" fillId="0" borderId="0" xfId="0" applyFont="1" applyBorder="1" applyAlignment="1">
      <alignment horizontal="center" vertical="center"/>
    </xf>
    <xf numFmtId="0" fontId="31" fillId="0" borderId="3" xfId="0" applyFont="1" applyBorder="1" applyAlignment="1">
      <alignment horizontal="center" vertical="center"/>
    </xf>
    <xf numFmtId="0" fontId="31" fillId="0" borderId="14" xfId="0" applyFont="1" applyBorder="1" applyAlignment="1">
      <alignment horizontal="center" vertical="center" wrapText="1"/>
    </xf>
    <xf numFmtId="0" fontId="34" fillId="0" borderId="7" xfId="0" applyFont="1" applyBorder="1" applyAlignment="1">
      <alignment horizontal="center" vertical="center"/>
    </xf>
    <xf numFmtId="0" fontId="34" fillId="0" borderId="21" xfId="0" applyFont="1" applyBorder="1" applyAlignment="1">
      <alignment horizontal="center" vertical="center"/>
    </xf>
    <xf numFmtId="0" fontId="34" fillId="0" borderId="8" xfId="0" applyFont="1" applyBorder="1" applyAlignment="1">
      <alignment horizontal="center" vertical="center"/>
    </xf>
    <xf numFmtId="0" fontId="34" fillId="0" borderId="1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9" xfId="0" applyFont="1" applyBorder="1" applyAlignment="1">
      <alignment horizontal="center" vertical="center" wrapText="1"/>
    </xf>
    <xf numFmtId="0" fontId="31" fillId="0" borderId="39" xfId="0" applyFont="1" applyBorder="1" applyAlignment="1">
      <alignment horizontal="center" vertical="center" wrapText="1"/>
    </xf>
    <xf numFmtId="0" fontId="34" fillId="0" borderId="23" xfId="0" applyFont="1" applyBorder="1" applyAlignment="1">
      <alignment horizontal="center" vertical="center" wrapText="1"/>
    </xf>
    <xf numFmtId="0" fontId="45" fillId="3" borderId="24" xfId="0" applyFont="1" applyFill="1" applyBorder="1" applyAlignment="1">
      <alignment horizontal="center" vertical="distributed"/>
    </xf>
    <xf numFmtId="0" fontId="45" fillId="3" borderId="25" xfId="0" applyFont="1" applyFill="1" applyBorder="1" applyAlignment="1">
      <alignment horizontal="center" vertical="distributed"/>
    </xf>
    <xf numFmtId="0" fontId="45" fillId="3" borderId="19" xfId="0" applyFont="1" applyFill="1" applyBorder="1" applyAlignment="1">
      <alignment horizontal="center" vertical="distributed"/>
    </xf>
    <xf numFmtId="0" fontId="32" fillId="0" borderId="43" xfId="0" applyFont="1" applyBorder="1" applyAlignment="1">
      <alignment horizontal="left" vertical="distributed"/>
    </xf>
    <xf numFmtId="0" fontId="32" fillId="0" borderId="44" xfId="0" applyFont="1" applyBorder="1" applyAlignment="1">
      <alignment horizontal="left" vertical="distributed"/>
    </xf>
    <xf numFmtId="0" fontId="32" fillId="0" borderId="45" xfId="0" applyFont="1" applyBorder="1" applyAlignment="1">
      <alignment horizontal="left" vertical="distributed"/>
    </xf>
    <xf numFmtId="0" fontId="32" fillId="0" borderId="46" xfId="0" applyFont="1" applyBorder="1" applyAlignment="1">
      <alignment horizontal="left" vertical="distributed" wrapText="1"/>
    </xf>
    <xf numFmtId="0" fontId="32" fillId="0" borderId="47" xfId="0" applyFont="1" applyBorder="1" applyAlignment="1">
      <alignment horizontal="left" vertical="distributed" wrapText="1"/>
    </xf>
    <xf numFmtId="0" fontId="32" fillId="0" borderId="48" xfId="0" applyFont="1" applyBorder="1" applyAlignment="1">
      <alignment horizontal="left" vertical="distributed" wrapText="1"/>
    </xf>
    <xf numFmtId="49" fontId="37" fillId="3" borderId="19" xfId="0" applyNumberFormat="1" applyFont="1" applyFill="1" applyBorder="1" applyAlignment="1">
      <alignment horizontal="center" vertical="center" wrapText="1"/>
    </xf>
    <xf numFmtId="49" fontId="37" fillId="3" borderId="25" xfId="0" applyNumberFormat="1" applyFont="1" applyFill="1" applyBorder="1" applyAlignment="1">
      <alignment horizontal="center" vertical="center" wrapText="1"/>
    </xf>
    <xf numFmtId="0" fontId="34" fillId="0" borderId="23" xfId="0" applyFont="1" applyBorder="1" applyAlignment="1">
      <alignment horizontal="center" vertical="center"/>
    </xf>
    <xf numFmtId="0" fontId="34" fillId="0" borderId="14" xfId="0" applyFont="1" applyBorder="1" applyAlignment="1">
      <alignment horizontal="center" vertical="center"/>
    </xf>
    <xf numFmtId="0" fontId="32" fillId="3" borderId="27" xfId="0" applyFont="1" applyFill="1" applyBorder="1" applyAlignment="1">
      <alignment horizontal="center" vertical="center"/>
    </xf>
    <xf numFmtId="0" fontId="34" fillId="0" borderId="75"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72" xfId="0" applyFont="1" applyBorder="1" applyAlignment="1">
      <alignment horizontal="center" vertical="center" wrapText="1"/>
    </xf>
    <xf numFmtId="0" fontId="32" fillId="3" borderId="4" xfId="0" applyFont="1" applyFill="1" applyBorder="1" applyAlignment="1">
      <alignment horizontal="center" vertical="center"/>
    </xf>
    <xf numFmtId="0" fontId="32" fillId="3" borderId="27" xfId="0" applyFont="1" applyFill="1" applyBorder="1" applyAlignment="1">
      <alignment horizontal="center" vertical="center" wrapText="1"/>
    </xf>
    <xf numFmtId="0" fontId="34" fillId="3" borderId="28"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7" fillId="3" borderId="24" xfId="0" applyFont="1" applyFill="1" applyBorder="1" applyAlignment="1">
      <alignment horizontal="center" vertical="distributed"/>
    </xf>
    <xf numFmtId="0" fontId="37" fillId="3" borderId="25" xfId="0" applyFont="1" applyFill="1" applyBorder="1" applyAlignment="1">
      <alignment horizontal="center" vertical="distributed"/>
    </xf>
    <xf numFmtId="0" fontId="37" fillId="3" borderId="19" xfId="0" applyFont="1" applyFill="1" applyBorder="1" applyAlignment="1">
      <alignment horizontal="center" vertical="distributed"/>
    </xf>
    <xf numFmtId="0" fontId="31" fillId="0" borderId="23" xfId="0" applyFont="1" applyBorder="1" applyAlignment="1">
      <alignment horizontal="center" vertical="center" wrapText="1"/>
    </xf>
    <xf numFmtId="0" fontId="34" fillId="0" borderId="15" xfId="0" applyFont="1" applyBorder="1" applyAlignment="1">
      <alignment horizontal="center" vertical="center" wrapText="1"/>
    </xf>
    <xf numFmtId="0" fontId="23" fillId="0" borderId="0" xfId="0" applyFont="1" applyBorder="1" applyAlignment="1">
      <alignment horizontal="center" vertical="distributed"/>
    </xf>
    <xf numFmtId="0" fontId="20" fillId="0" borderId="0" xfId="0" applyFont="1" applyBorder="1" applyAlignment="1">
      <alignment horizontal="center" vertical="distributed"/>
    </xf>
    <xf numFmtId="0" fontId="32" fillId="3" borderId="2" xfId="0" applyFont="1" applyFill="1" applyBorder="1" applyAlignment="1">
      <alignment horizontal="center" vertical="center"/>
    </xf>
    <xf numFmtId="0" fontId="32" fillId="3" borderId="24" xfId="0" applyFont="1" applyFill="1" applyBorder="1" applyAlignment="1">
      <alignment horizontal="center" vertical="center"/>
    </xf>
    <xf numFmtId="0" fontId="34" fillId="0" borderId="0" xfId="0" applyFont="1" applyBorder="1" applyAlignment="1">
      <alignment horizontal="center" vertical="center" wrapText="1"/>
    </xf>
    <xf numFmtId="0" fontId="34" fillId="0" borderId="3" xfId="0" applyFont="1" applyBorder="1" applyAlignment="1">
      <alignment horizontal="center" vertical="center" wrapText="1"/>
    </xf>
    <xf numFmtId="0" fontId="31" fillId="0" borderId="0" xfId="0" applyFont="1" applyBorder="1" applyAlignment="1">
      <alignment horizontal="center" vertical="distributed"/>
    </xf>
    <xf numFmtId="0" fontId="31" fillId="0" borderId="3" xfId="0" applyFont="1" applyBorder="1" applyAlignment="1">
      <alignment horizontal="center" vertical="distributed"/>
    </xf>
    <xf numFmtId="0" fontId="20" fillId="0" borderId="0" xfId="0" applyFont="1" applyBorder="1" applyAlignment="1">
      <alignment horizontal="justify" vertical="distributed"/>
    </xf>
    <xf numFmtId="0" fontId="23" fillId="0" borderId="0" xfId="0" applyFont="1" applyBorder="1" applyAlignment="1">
      <alignment horizontal="left" vertical="distributed"/>
    </xf>
    <xf numFmtId="0" fontId="20" fillId="0" borderId="0" xfId="0" applyFont="1" applyBorder="1" applyAlignment="1">
      <alignment horizontal="left" vertical="distributed"/>
    </xf>
    <xf numFmtId="0" fontId="10" fillId="8" borderId="0" xfId="1" applyFont="1" applyFill="1" applyBorder="1" applyAlignment="1">
      <alignment horizontal="center" vertical="center"/>
    </xf>
    <xf numFmtId="0" fontId="16" fillId="0" borderId="39" xfId="1" applyFont="1" applyBorder="1" applyAlignment="1">
      <alignment horizontal="left"/>
    </xf>
    <xf numFmtId="0" fontId="14" fillId="0" borderId="42" xfId="1" applyFont="1" applyBorder="1" applyAlignment="1">
      <alignment horizontal="center" vertical="center"/>
    </xf>
    <xf numFmtId="0" fontId="14" fillId="0" borderId="51" xfId="1" applyFont="1" applyBorder="1" applyAlignment="1">
      <alignment horizontal="center" vertical="center"/>
    </xf>
    <xf numFmtId="0" fontId="16" fillId="0" borderId="23" xfId="1" applyFont="1" applyBorder="1" applyAlignment="1">
      <alignment horizontal="left"/>
    </xf>
    <xf numFmtId="0" fontId="16" fillId="0" borderId="14" xfId="1" applyFont="1" applyBorder="1" applyAlignment="1">
      <alignment horizontal="left"/>
    </xf>
    <xf numFmtId="0" fontId="23" fillId="8" borderId="0" xfId="1" applyFont="1" applyFill="1" applyBorder="1" applyAlignment="1">
      <alignment horizontal="center" vertical="center" wrapText="1"/>
    </xf>
    <xf numFmtId="0" fontId="23" fillId="8" borderId="3" xfId="1" applyFont="1" applyFill="1" applyBorder="1" applyAlignment="1">
      <alignment horizontal="center" vertical="center" wrapText="1"/>
    </xf>
    <xf numFmtId="167" fontId="17" fillId="0" borderId="14" xfId="3" applyNumberFormat="1" applyFont="1" applyBorder="1" applyAlignment="1">
      <alignment horizontal="center" vertical="center"/>
    </xf>
    <xf numFmtId="167" fontId="17" fillId="0" borderId="15" xfId="3" applyNumberFormat="1" applyFont="1" applyBorder="1" applyAlignment="1">
      <alignment horizontal="center" vertical="center"/>
    </xf>
    <xf numFmtId="0" fontId="16" fillId="0" borderId="14" xfId="1" applyFont="1" applyBorder="1" applyAlignment="1">
      <alignment horizontal="left" vertical="center"/>
    </xf>
    <xf numFmtId="0" fontId="16" fillId="0" borderId="15" xfId="1" applyFont="1" applyBorder="1" applyAlignment="1">
      <alignment horizontal="left" vertical="center"/>
    </xf>
    <xf numFmtId="0" fontId="15" fillId="0" borderId="15" xfId="1" applyFont="1" applyBorder="1" applyAlignment="1">
      <alignment horizontal="center" vertical="center"/>
    </xf>
    <xf numFmtId="0" fontId="18" fillId="0" borderId="42" xfId="1" applyBorder="1" applyAlignment="1">
      <alignment vertic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19" xfId="1" applyFont="1" applyBorder="1" applyAlignment="1">
      <alignment horizontal="center" vertical="center"/>
    </xf>
    <xf numFmtId="0" fontId="14" fillId="0" borderId="22" xfId="1" applyFont="1" applyBorder="1" applyAlignment="1">
      <alignment horizontal="center" vertical="center"/>
    </xf>
    <xf numFmtId="0" fontId="16" fillId="0" borderId="13" xfId="1" applyFont="1" applyBorder="1" applyAlignment="1">
      <alignment horizontal="left" vertical="center"/>
    </xf>
    <xf numFmtId="167" fontId="17" fillId="0" borderId="13" xfId="3" applyNumberFormat="1" applyFont="1" applyBorder="1" applyAlignment="1">
      <alignment horizontal="center" vertical="center"/>
    </xf>
    <xf numFmtId="0" fontId="18" fillId="2" borderId="0" xfId="1" applyFill="1" applyBorder="1" applyAlignment="1">
      <alignment horizontal="center"/>
    </xf>
    <xf numFmtId="0" fontId="18" fillId="2" borderId="3" xfId="1" applyFill="1" applyBorder="1" applyAlignment="1">
      <alignment horizontal="center"/>
    </xf>
    <xf numFmtId="0" fontId="14" fillId="0" borderId="24" xfId="1" applyFont="1" applyBorder="1" applyAlignment="1">
      <alignment horizontal="center"/>
    </xf>
    <xf numFmtId="0" fontId="14" fillId="0" borderId="25" xfId="1" applyFont="1" applyBorder="1" applyAlignment="1">
      <alignment horizontal="center"/>
    </xf>
    <xf numFmtId="0" fontId="14" fillId="0" borderId="19" xfId="1" applyFont="1" applyBorder="1" applyAlignment="1">
      <alignment horizontal="center"/>
    </xf>
    <xf numFmtId="0" fontId="15" fillId="2" borderId="24" xfId="1" applyFont="1" applyFill="1" applyBorder="1" applyAlignment="1">
      <alignment horizontal="left" vertical="top" wrapText="1"/>
    </xf>
    <xf numFmtId="0" fontId="15" fillId="2" borderId="25" xfId="1" applyFont="1" applyFill="1" applyBorder="1" applyAlignment="1">
      <alignment horizontal="left" vertical="top" wrapText="1"/>
    </xf>
    <xf numFmtId="0" fontId="15" fillId="2" borderId="19" xfId="1" applyFont="1" applyFill="1" applyBorder="1" applyAlignment="1">
      <alignment horizontal="left" vertical="top" wrapText="1"/>
    </xf>
    <xf numFmtId="0" fontId="13" fillId="2" borderId="28" xfId="1" applyFont="1" applyFill="1" applyBorder="1" applyAlignment="1">
      <alignment horizontal="center"/>
    </xf>
    <xf numFmtId="0" fontId="13" fillId="2" borderId="29" xfId="1" applyFont="1" applyFill="1" applyBorder="1" applyAlignment="1">
      <alignment horizontal="center"/>
    </xf>
    <xf numFmtId="10" fontId="16" fillId="7" borderId="57" xfId="14" applyNumberFormat="1" applyFont="1" applyFill="1" applyBorder="1" applyAlignment="1">
      <alignment horizontal="center" vertical="center"/>
    </xf>
    <xf numFmtId="10" fontId="16" fillId="7" borderId="58" xfId="14" applyNumberFormat="1" applyFont="1" applyFill="1" applyBorder="1" applyAlignment="1">
      <alignment horizontal="center" vertical="center"/>
    </xf>
    <xf numFmtId="10" fontId="16" fillId="7" borderId="60" xfId="14" applyNumberFormat="1" applyFont="1" applyFill="1" applyBorder="1" applyAlignment="1">
      <alignment horizontal="center" vertical="center"/>
    </xf>
    <xf numFmtId="10" fontId="16" fillId="7" borderId="61" xfId="14" applyNumberFormat="1" applyFont="1" applyFill="1" applyBorder="1" applyAlignment="1">
      <alignment horizontal="center" vertical="center"/>
    </xf>
    <xf numFmtId="10" fontId="16" fillId="7" borderId="65" xfId="14" applyNumberFormat="1" applyFont="1" applyFill="1" applyBorder="1" applyAlignment="1">
      <alignment horizontal="center" vertical="center"/>
    </xf>
    <xf numFmtId="10" fontId="16" fillId="7" borderId="66" xfId="14" applyNumberFormat="1" applyFont="1" applyFill="1" applyBorder="1" applyAlignment="1">
      <alignment horizontal="center" vertical="center"/>
    </xf>
    <xf numFmtId="10" fontId="16" fillId="7" borderId="55" xfId="14" applyNumberFormat="1" applyFont="1" applyFill="1" applyBorder="1" applyAlignment="1">
      <alignment horizontal="center" vertical="center"/>
    </xf>
    <xf numFmtId="10" fontId="16" fillId="7" borderId="67" xfId="14" applyNumberFormat="1" applyFont="1" applyFill="1" applyBorder="1" applyAlignment="1">
      <alignment horizontal="center" vertical="center"/>
    </xf>
    <xf numFmtId="10" fontId="16" fillId="7" borderId="56" xfId="14" applyNumberFormat="1" applyFont="1" applyFill="1" applyBorder="1" applyAlignment="1">
      <alignment horizontal="center" vertical="center"/>
    </xf>
    <xf numFmtId="10" fontId="16" fillId="7" borderId="64" xfId="14" applyNumberFormat="1" applyFont="1" applyFill="1" applyBorder="1" applyAlignment="1">
      <alignment horizontal="center" vertical="center"/>
    </xf>
    <xf numFmtId="10" fontId="16" fillId="0" borderId="53" xfId="14" applyNumberFormat="1" applyFont="1" applyBorder="1" applyAlignment="1">
      <alignment horizontal="center" vertical="center"/>
    </xf>
    <xf numFmtId="10" fontId="16" fillId="0" borderId="55" xfId="14" applyNumberFormat="1" applyFont="1" applyBorder="1" applyAlignment="1">
      <alignment horizontal="center" vertical="center"/>
    </xf>
    <xf numFmtId="10" fontId="17" fillId="0" borderId="53" xfId="14" applyNumberFormat="1" applyFont="1" applyBorder="1" applyAlignment="1">
      <alignment horizontal="center" vertical="center"/>
    </xf>
    <xf numFmtId="10" fontId="17" fillId="0" borderId="55" xfId="14" applyNumberFormat="1" applyFont="1" applyBorder="1" applyAlignment="1">
      <alignment horizontal="center" vertical="center"/>
    </xf>
    <xf numFmtId="10" fontId="17" fillId="0" borderId="53" xfId="13" applyNumberFormat="1" applyFont="1" applyBorder="1" applyAlignment="1">
      <alignment horizontal="center" vertical="center"/>
    </xf>
    <xf numFmtId="10" fontId="17" fillId="0" borderId="55" xfId="13" applyNumberFormat="1" applyFont="1" applyBorder="1" applyAlignment="1">
      <alignment horizontal="center" vertical="center"/>
    </xf>
    <xf numFmtId="0" fontId="27" fillId="0" borderId="0" xfId="4" applyFont="1" applyAlignment="1">
      <alignment horizontal="justify" vertical="top" wrapText="1"/>
    </xf>
    <xf numFmtId="0" fontId="16" fillId="5" borderId="78" xfId="13" applyFont="1" applyFill="1" applyBorder="1" applyAlignment="1">
      <alignment horizontal="center" vertical="center"/>
    </xf>
    <xf numFmtId="0" fontId="16" fillId="5" borderId="54" xfId="13" applyFont="1" applyFill="1" applyBorder="1" applyAlignment="1">
      <alignment horizontal="center" vertical="center"/>
    </xf>
    <xf numFmtId="0" fontId="16" fillId="5" borderId="68" xfId="13" applyFont="1" applyFill="1" applyBorder="1" applyAlignment="1">
      <alignment horizontal="center" vertical="center"/>
    </xf>
    <xf numFmtId="0" fontId="16" fillId="5" borderId="79" xfId="13" applyFont="1" applyFill="1" applyBorder="1" applyAlignment="1">
      <alignment horizontal="center" vertical="center"/>
    </xf>
    <xf numFmtId="0" fontId="5" fillId="8" borderId="0" xfId="4" applyFont="1" applyFill="1" applyBorder="1" applyAlignment="1">
      <alignment horizontal="right" vertical="top"/>
    </xf>
    <xf numFmtId="0" fontId="7" fillId="8" borderId="0" xfId="4" applyFill="1" applyBorder="1" applyAlignment="1">
      <alignment horizontal="right" vertical="top"/>
    </xf>
    <xf numFmtId="0" fontId="7" fillId="8" borderId="3" xfId="4" applyFill="1" applyBorder="1" applyAlignment="1">
      <alignment horizontal="right" vertical="top"/>
    </xf>
    <xf numFmtId="0" fontId="17" fillId="7" borderId="2" xfId="13" applyFont="1" applyFill="1" applyBorder="1" applyAlignment="1">
      <alignment horizontal="center" vertical="center" wrapText="1"/>
    </xf>
    <xf numFmtId="0" fontId="17" fillId="7" borderId="0" xfId="13" applyFont="1" applyFill="1" applyBorder="1" applyAlignment="1">
      <alignment horizontal="center" vertical="center" wrapText="1"/>
    </xf>
    <xf numFmtId="0" fontId="17" fillId="7" borderId="3" xfId="13" applyFont="1" applyFill="1" applyBorder="1" applyAlignment="1">
      <alignment horizontal="center" vertical="center" wrapText="1"/>
    </xf>
    <xf numFmtId="10" fontId="17" fillId="7" borderId="53" xfId="14" applyNumberFormat="1" applyFont="1" applyFill="1" applyBorder="1" applyAlignment="1">
      <alignment horizontal="center" vertical="center"/>
    </xf>
    <xf numFmtId="10" fontId="17" fillId="7" borderId="55" xfId="14" applyNumberFormat="1" applyFont="1" applyFill="1" applyBorder="1" applyAlignment="1">
      <alignment horizontal="center" vertical="center"/>
    </xf>
    <xf numFmtId="10" fontId="17" fillId="0" borderId="53" xfId="12" applyNumberFormat="1" applyFont="1" applyBorder="1" applyAlignment="1">
      <alignment horizontal="center" vertical="center"/>
    </xf>
    <xf numFmtId="10" fontId="17" fillId="0" borderId="55" xfId="12" applyNumberFormat="1" applyFont="1" applyBorder="1" applyAlignment="1">
      <alignment horizontal="center" vertical="center"/>
    </xf>
    <xf numFmtId="0" fontId="17" fillId="0" borderId="78" xfId="13" applyFont="1" applyBorder="1" applyAlignment="1">
      <alignment horizontal="left" vertical="center"/>
    </xf>
    <xf numFmtId="0" fontId="17" fillId="0" borderId="54" xfId="13" applyFont="1" applyBorder="1" applyAlignment="1">
      <alignment horizontal="left" vertical="center"/>
    </xf>
    <xf numFmtId="0" fontId="17" fillId="0" borderId="79" xfId="13" applyFont="1" applyBorder="1" applyAlignment="1">
      <alignment horizontal="left" vertical="center"/>
    </xf>
    <xf numFmtId="0" fontId="16" fillId="0" borderId="82" xfId="13" applyFont="1" applyBorder="1" applyAlignment="1">
      <alignment horizontal="center" vertical="center"/>
    </xf>
    <xf numFmtId="0" fontId="16" fillId="0" borderId="58" xfId="13" applyFont="1" applyBorder="1" applyAlignment="1">
      <alignment horizontal="center" vertical="center"/>
    </xf>
    <xf numFmtId="0" fontId="16" fillId="0" borderId="84" xfId="13" applyFont="1" applyBorder="1" applyAlignment="1">
      <alignment horizontal="center" vertical="center"/>
    </xf>
    <xf numFmtId="0" fontId="16" fillId="0" borderId="61" xfId="13" applyFont="1" applyBorder="1" applyAlignment="1">
      <alignment horizontal="center" vertical="center"/>
    </xf>
    <xf numFmtId="0" fontId="57" fillId="5" borderId="57" xfId="13" applyFont="1" applyFill="1" applyBorder="1" applyAlignment="1">
      <alignment horizontal="center" vertical="center"/>
    </xf>
    <xf numFmtId="0" fontId="57" fillId="5" borderId="59" xfId="13" applyFont="1" applyFill="1" applyBorder="1" applyAlignment="1">
      <alignment horizontal="center" vertical="center"/>
    </xf>
    <xf numFmtId="0" fontId="57" fillId="5" borderId="83" xfId="13" applyFont="1" applyFill="1" applyBorder="1" applyAlignment="1">
      <alignment horizontal="center" vertical="center"/>
    </xf>
    <xf numFmtId="0" fontId="16" fillId="5" borderId="60" xfId="13" applyFont="1" applyFill="1" applyBorder="1" applyAlignment="1">
      <alignment horizontal="center" vertical="center"/>
    </xf>
    <xf numFmtId="0" fontId="16" fillId="5" borderId="62" xfId="13" applyFont="1" applyFill="1" applyBorder="1" applyAlignment="1">
      <alignment horizontal="center" vertical="center"/>
    </xf>
    <xf numFmtId="0" fontId="16" fillId="5" borderId="85" xfId="13" applyFont="1" applyFill="1" applyBorder="1" applyAlignment="1">
      <alignment horizontal="center" vertical="center"/>
    </xf>
    <xf numFmtId="0" fontId="17" fillId="0" borderId="78" xfId="13" applyFont="1" applyBorder="1" applyAlignment="1">
      <alignment horizontal="right" vertical="center"/>
    </xf>
    <xf numFmtId="0" fontId="17" fillId="0" borderId="55" xfId="13" applyFont="1" applyBorder="1" applyAlignment="1">
      <alignment horizontal="right" vertical="center"/>
    </xf>
    <xf numFmtId="10" fontId="58" fillId="0" borderId="53" xfId="14" applyNumberFormat="1" applyFont="1" applyBorder="1" applyAlignment="1">
      <alignment horizontal="center" vertical="center"/>
    </xf>
    <xf numFmtId="10" fontId="58" fillId="0" borderId="55" xfId="14" applyNumberFormat="1" applyFont="1" applyBorder="1" applyAlignment="1">
      <alignment horizontal="center" vertical="center"/>
    </xf>
    <xf numFmtId="10" fontId="16" fillId="7" borderId="82" xfId="14" applyNumberFormat="1" applyFont="1" applyFill="1" applyBorder="1" applyAlignment="1">
      <alignment horizontal="center" vertical="center"/>
    </xf>
    <xf numFmtId="10" fontId="16" fillId="7" borderId="84" xfId="14" applyNumberFormat="1" applyFont="1" applyFill="1" applyBorder="1" applyAlignment="1">
      <alignment horizontal="center" vertical="center"/>
    </xf>
    <xf numFmtId="166" fontId="16" fillId="0" borderId="86" xfId="14" applyNumberFormat="1" applyFont="1" applyBorder="1" applyAlignment="1">
      <alignment horizontal="center" vertical="center"/>
    </xf>
    <xf numFmtId="166" fontId="16" fillId="0" borderId="87" xfId="14" applyNumberFormat="1" applyFont="1" applyBorder="1" applyAlignment="1">
      <alignment horizontal="center" vertical="center"/>
    </xf>
    <xf numFmtId="166" fontId="16" fillId="0" borderId="88" xfId="14" applyNumberFormat="1" applyFont="1" applyBorder="1" applyAlignment="1">
      <alignment horizontal="center" vertical="center"/>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14" fillId="0" borderId="2" xfId="4" applyFont="1" applyBorder="1" applyAlignment="1">
      <alignment horizontal="center"/>
    </xf>
    <xf numFmtId="0" fontId="14" fillId="0" borderId="0" xfId="4" applyFont="1" applyBorder="1" applyAlignment="1">
      <alignment horizontal="center"/>
    </xf>
    <xf numFmtId="0" fontId="14" fillId="0" borderId="3" xfId="4" applyFont="1" applyBorder="1" applyAlignment="1">
      <alignment horizontal="center"/>
    </xf>
    <xf numFmtId="0" fontId="53" fillId="5" borderId="78" xfId="13" applyFont="1" applyFill="1" applyBorder="1" applyAlignment="1">
      <alignment horizontal="center" vertical="center" wrapText="1"/>
    </xf>
    <xf numFmtId="0" fontId="53" fillId="5" borderId="54" xfId="13" applyFont="1" applyFill="1" applyBorder="1" applyAlignment="1">
      <alignment horizontal="center" vertical="center" wrapText="1"/>
    </xf>
    <xf numFmtId="0" fontId="53" fillId="5" borderId="79" xfId="13" applyFont="1" applyFill="1" applyBorder="1" applyAlignment="1">
      <alignment horizontal="center" vertical="center" wrapText="1"/>
    </xf>
    <xf numFmtId="0" fontId="54" fillId="6" borderId="80" xfId="13" applyFont="1" applyFill="1" applyBorder="1" applyAlignment="1">
      <alignment horizontal="center" vertical="center" wrapText="1"/>
    </xf>
    <xf numFmtId="0" fontId="54" fillId="6" borderId="56" xfId="13" applyFont="1" applyFill="1" applyBorder="1" applyAlignment="1">
      <alignment horizontal="center" vertical="center" wrapText="1"/>
    </xf>
    <xf numFmtId="0" fontId="54" fillId="6" borderId="81" xfId="13" applyFont="1" applyFill="1" applyBorder="1" applyAlignment="1">
      <alignment horizontal="center" vertical="center" wrapText="1"/>
    </xf>
    <xf numFmtId="0" fontId="54" fillId="6" borderId="53" xfId="13" applyFont="1" applyFill="1" applyBorder="1" applyAlignment="1">
      <alignment horizontal="center" vertical="center" wrapText="1"/>
    </xf>
    <xf numFmtId="0" fontId="54" fillId="6" borderId="54" xfId="13" applyFont="1" applyFill="1" applyBorder="1" applyAlignment="1">
      <alignment horizontal="center" vertical="center" wrapText="1"/>
    </xf>
    <xf numFmtId="0" fontId="54" fillId="6" borderId="55" xfId="13" applyFont="1" applyFill="1" applyBorder="1" applyAlignment="1">
      <alignment horizontal="center" vertical="center" wrapText="1"/>
    </xf>
    <xf numFmtId="9" fontId="17" fillId="0" borderId="53" xfId="14" applyFont="1" applyBorder="1" applyAlignment="1">
      <alignment horizontal="center" vertical="center"/>
    </xf>
    <xf numFmtId="9" fontId="17" fillId="0" borderId="55" xfId="14" applyFont="1" applyBorder="1" applyAlignment="1">
      <alignment horizontal="center" vertical="center"/>
    </xf>
    <xf numFmtId="2" fontId="34" fillId="3" borderId="13" xfId="0" applyNumberFormat="1" applyFont="1" applyFill="1" applyBorder="1" applyAlignment="1">
      <alignment horizontal="center" vertical="center" wrapText="1"/>
    </xf>
    <xf numFmtId="0" fontId="34" fillId="3" borderId="23" xfId="0" applyFont="1" applyFill="1" applyBorder="1" applyAlignment="1">
      <alignment horizontal="center" vertical="center"/>
    </xf>
    <xf numFmtId="0" fontId="34" fillId="3" borderId="14" xfId="0" applyFont="1" applyFill="1" applyBorder="1" applyAlignment="1">
      <alignment horizontal="center" vertical="center"/>
    </xf>
    <xf numFmtId="2" fontId="34" fillId="3" borderId="39" xfId="0" applyNumberFormat="1" applyFont="1" applyFill="1" applyBorder="1" applyAlignment="1">
      <alignment horizontal="center" vertical="center" wrapText="1"/>
    </xf>
    <xf numFmtId="2" fontId="34" fillId="3" borderId="23" xfId="0" applyNumberFormat="1" applyFont="1" applyFill="1" applyBorder="1" applyAlignment="1">
      <alignment horizontal="center" vertical="center" wrapText="1"/>
    </xf>
    <xf numFmtId="2" fontId="31" fillId="3" borderId="23" xfId="0" applyNumberFormat="1" applyFont="1" applyFill="1" applyBorder="1" applyAlignment="1">
      <alignment horizontal="center" vertical="center"/>
    </xf>
    <xf numFmtId="2" fontId="31" fillId="3" borderId="14" xfId="0" applyNumberFormat="1" applyFont="1" applyFill="1" applyBorder="1" applyAlignment="1">
      <alignment horizontal="center" vertical="center"/>
    </xf>
    <xf numFmtId="0" fontId="31" fillId="3" borderId="39" xfId="0" applyFont="1" applyFill="1" applyBorder="1" applyAlignment="1">
      <alignment horizontal="center" vertical="center"/>
    </xf>
    <xf numFmtId="2" fontId="34" fillId="3" borderId="14" xfId="0" applyNumberFormat="1" applyFont="1" applyFill="1" applyBorder="1" applyAlignment="1">
      <alignment horizontal="center" vertical="center" wrapText="1"/>
    </xf>
    <xf numFmtId="0" fontId="31" fillId="3" borderId="23" xfId="0" applyFont="1" applyFill="1" applyBorder="1" applyAlignment="1">
      <alignment horizontal="center" vertical="center"/>
    </xf>
    <xf numFmtId="2" fontId="34" fillId="3" borderId="15" xfId="0" applyNumberFormat="1" applyFont="1" applyFill="1" applyBorder="1" applyAlignment="1">
      <alignment horizontal="center" vertical="center" wrapText="1"/>
    </xf>
    <xf numFmtId="2" fontId="34" fillId="3" borderId="16" xfId="0" applyNumberFormat="1" applyFont="1" applyFill="1" applyBorder="1" applyAlignment="1">
      <alignment horizontal="center" vertical="center" wrapText="1"/>
    </xf>
    <xf numFmtId="167" fontId="34" fillId="3" borderId="13" xfId="0" applyNumberFormat="1" applyFont="1" applyFill="1" applyBorder="1" applyAlignment="1">
      <alignment horizontal="center" vertical="center" wrapText="1"/>
    </xf>
    <xf numFmtId="167" fontId="34" fillId="3" borderId="14" xfId="12" applyNumberFormat="1" applyFont="1" applyFill="1" applyBorder="1" applyAlignment="1">
      <alignment horizontal="center" vertical="center" wrapText="1"/>
    </xf>
    <xf numFmtId="167" fontId="34" fillId="3" borderId="13" xfId="12" applyNumberFormat="1" applyFont="1" applyFill="1" applyBorder="1" applyAlignment="1">
      <alignment horizontal="center" vertical="center" wrapText="1"/>
    </xf>
    <xf numFmtId="44" fontId="5" fillId="0" borderId="23" xfId="0" applyNumberFormat="1" applyFont="1" applyBorder="1" applyAlignment="1">
      <alignment horizontal="center" vertical="center" wrapText="1"/>
    </xf>
    <xf numFmtId="44" fontId="34" fillId="0" borderId="9" xfId="0" applyNumberFormat="1" applyFont="1" applyBorder="1" applyAlignment="1">
      <alignment horizontal="center" vertical="center" wrapText="1"/>
    </xf>
    <xf numFmtId="44" fontId="5" fillId="0" borderId="14" xfId="12" applyNumberFormat="1" applyFont="1" applyFill="1" applyBorder="1" applyAlignment="1">
      <alignment horizontal="center" vertical="center" wrapText="1"/>
    </xf>
    <xf numFmtId="44" fontId="5" fillId="0" borderId="13" xfId="0" applyNumberFormat="1" applyFont="1" applyBorder="1" applyAlignment="1">
      <alignment horizontal="center" vertical="center" wrapText="1"/>
    </xf>
    <xf numFmtId="44" fontId="4" fillId="0" borderId="23" xfId="0" applyNumberFormat="1" applyFont="1" applyBorder="1" applyAlignment="1">
      <alignment horizontal="center" vertical="center" wrapText="1"/>
    </xf>
    <xf numFmtId="44" fontId="34" fillId="0" borderId="35" xfId="0" applyNumberFormat="1" applyFont="1" applyBorder="1" applyAlignment="1">
      <alignment horizontal="center" vertical="center" wrapText="1"/>
    </xf>
    <xf numFmtId="44" fontId="4" fillId="0" borderId="14" xfId="0" applyNumberFormat="1" applyFont="1" applyBorder="1" applyAlignment="1">
      <alignment horizontal="center" vertical="center" wrapText="1"/>
    </xf>
    <xf numFmtId="44" fontId="34" fillId="0" borderId="33" xfId="0" applyNumberFormat="1" applyFont="1" applyBorder="1" applyAlignment="1">
      <alignment horizontal="center" vertical="center" wrapText="1"/>
    </xf>
    <xf numFmtId="44" fontId="4" fillId="0" borderId="39" xfId="0" applyNumberFormat="1" applyFont="1" applyBorder="1" applyAlignment="1">
      <alignment horizontal="center" vertical="center" wrapText="1"/>
    </xf>
    <xf numFmtId="44" fontId="34" fillId="0" borderId="40" xfId="0" applyNumberFormat="1" applyFont="1" applyBorder="1" applyAlignment="1">
      <alignment horizontal="center" vertical="center" wrapText="1"/>
    </xf>
    <xf numFmtId="44" fontId="5" fillId="0" borderId="39" xfId="0" applyNumberFormat="1" applyFont="1" applyBorder="1" applyAlignment="1">
      <alignment horizontal="center" vertical="center" wrapText="1"/>
    </xf>
    <xf numFmtId="44" fontId="34" fillId="0" borderId="73" xfId="0" applyNumberFormat="1" applyFont="1" applyBorder="1" applyAlignment="1">
      <alignment horizontal="center" vertical="center" wrapText="1"/>
    </xf>
    <xf numFmtId="44" fontId="5" fillId="0" borderId="14" xfId="0" applyNumberFormat="1" applyFont="1" applyBorder="1" applyAlignment="1">
      <alignment horizontal="center" vertical="center" wrapText="1"/>
    </xf>
    <xf numFmtId="44" fontId="32" fillId="3" borderId="77" xfId="0" applyNumberFormat="1" applyFont="1" applyFill="1" applyBorder="1" applyAlignment="1">
      <alignment horizontal="center" vertical="center" wrapText="1"/>
    </xf>
    <xf numFmtId="44" fontId="32" fillId="3" borderId="76" xfId="0" applyNumberFormat="1" applyFont="1" applyFill="1" applyBorder="1" applyAlignment="1">
      <alignment horizontal="center" vertical="center" wrapText="1"/>
    </xf>
    <xf numFmtId="44" fontId="32" fillId="3" borderId="18" xfId="0" applyNumberFormat="1" applyFont="1" applyFill="1" applyBorder="1" applyAlignment="1">
      <alignment horizontal="center" vertical="center" wrapText="1"/>
    </xf>
    <xf numFmtId="44" fontId="51" fillId="3" borderId="29" xfId="5" applyNumberFormat="1" applyFont="1" applyFill="1" applyBorder="1" applyAlignment="1">
      <alignment horizontal="center" vertical="center" wrapText="1"/>
    </xf>
    <xf numFmtId="44" fontId="35" fillId="0" borderId="0" xfId="0" applyNumberFormat="1" applyFont="1" applyAlignment="1">
      <alignment horizontal="justify" vertical="center"/>
    </xf>
    <xf numFmtId="44" fontId="34" fillId="0" borderId="23" xfId="0" applyNumberFormat="1" applyFont="1" applyBorder="1" applyAlignment="1">
      <alignment horizontal="center" vertical="center" wrapText="1"/>
    </xf>
    <xf numFmtId="44" fontId="34" fillId="0" borderId="14" xfId="0" applyNumberFormat="1" applyFont="1" applyBorder="1" applyAlignment="1">
      <alignment horizontal="center" vertical="center" wrapText="1"/>
    </xf>
    <xf numFmtId="44" fontId="34" fillId="0" borderId="39" xfId="0" applyNumberFormat="1" applyFont="1" applyBorder="1" applyAlignment="1">
      <alignment horizontal="center" vertical="center" wrapText="1"/>
    </xf>
    <xf numFmtId="44" fontId="32" fillId="3" borderId="70" xfId="0" applyNumberFormat="1" applyFont="1" applyFill="1" applyBorder="1" applyAlignment="1">
      <alignment horizontal="center" vertical="center" wrapText="1"/>
    </xf>
    <xf numFmtId="44" fontId="42" fillId="3" borderId="18" xfId="0" applyNumberFormat="1" applyFont="1" applyFill="1" applyBorder="1" applyAlignment="1">
      <alignment horizontal="center" vertical="center" wrapText="1"/>
    </xf>
    <xf numFmtId="44" fontId="32" fillId="3" borderId="1" xfId="0" applyNumberFormat="1" applyFont="1" applyFill="1" applyBorder="1" applyAlignment="1">
      <alignment horizontal="center" vertical="center" wrapText="1"/>
    </xf>
    <xf numFmtId="44" fontId="34" fillId="0" borderId="31" xfId="0" applyNumberFormat="1" applyFont="1" applyBorder="1" applyAlignment="1">
      <alignment horizontal="center" vertical="center" wrapText="1"/>
    </xf>
    <xf numFmtId="44" fontId="32" fillId="3" borderId="74" xfId="0" applyNumberFormat="1" applyFont="1" applyFill="1" applyBorder="1" applyAlignment="1">
      <alignment horizontal="center" vertical="center" wrapText="1"/>
    </xf>
    <xf numFmtId="9" fontId="17" fillId="3" borderId="56" xfId="14" applyFont="1" applyFill="1" applyBorder="1" applyAlignment="1">
      <alignment horizontal="center" vertical="center"/>
    </xf>
    <xf numFmtId="10" fontId="17" fillId="3" borderId="56" xfId="14" applyNumberFormat="1" applyFont="1" applyFill="1" applyBorder="1" applyAlignment="1">
      <alignment horizontal="center" vertical="center"/>
    </xf>
    <xf numFmtId="10" fontId="16" fillId="3" borderId="56" xfId="14" applyNumberFormat="1" applyFont="1" applyFill="1" applyBorder="1" applyAlignment="1">
      <alignment horizontal="center" vertical="center"/>
    </xf>
    <xf numFmtId="10" fontId="17" fillId="3" borderId="56" xfId="12" applyNumberFormat="1" applyFont="1" applyFill="1" applyBorder="1" applyAlignment="1">
      <alignment horizontal="center" vertical="center"/>
    </xf>
    <xf numFmtId="10" fontId="58" fillId="3" borderId="56" xfId="14" applyNumberFormat="1" applyFont="1" applyFill="1" applyBorder="1" applyAlignment="1">
      <alignment horizontal="center" vertical="center"/>
    </xf>
    <xf numFmtId="10" fontId="58" fillId="3" borderId="63" xfId="14" applyNumberFormat="1" applyFont="1" applyFill="1" applyBorder="1" applyAlignment="1">
      <alignment horizontal="center" vertical="center"/>
    </xf>
    <xf numFmtId="10" fontId="16" fillId="3" borderId="69" xfId="14" applyNumberFormat="1" applyFont="1" applyFill="1" applyBorder="1" applyAlignment="1">
      <alignment horizontal="center" vertical="center"/>
    </xf>
    <xf numFmtId="10" fontId="16" fillId="3" borderId="70" xfId="14" applyNumberFormat="1" applyFont="1" applyFill="1" applyBorder="1" applyAlignment="1">
      <alignment horizontal="center" vertical="center"/>
    </xf>
    <xf numFmtId="167" fontId="17" fillId="3" borderId="13" xfId="3" applyNumberFormat="1" applyFont="1" applyFill="1" applyBorder="1"/>
    <xf numFmtId="9" fontId="17" fillId="3" borderId="14" xfId="3" applyNumberFormat="1" applyFont="1" applyFill="1" applyBorder="1"/>
    <xf numFmtId="167" fontId="17" fillId="3" borderId="14" xfId="3" applyNumberFormat="1" applyFont="1" applyFill="1" applyBorder="1"/>
    <xf numFmtId="164" fontId="17" fillId="3" borderId="14" xfId="3" applyFont="1" applyFill="1" applyBorder="1"/>
    <xf numFmtId="9" fontId="17" fillId="3" borderId="15" xfId="3" applyNumberFormat="1" applyFont="1" applyFill="1" applyBorder="1"/>
    <xf numFmtId="10" fontId="16" fillId="0" borderId="14" xfId="2" applyNumberFormat="1" applyFont="1" applyFill="1" applyBorder="1"/>
    <xf numFmtId="10" fontId="16" fillId="0" borderId="39" xfId="3" applyNumberFormat="1" applyFont="1" applyFill="1" applyBorder="1"/>
    <xf numFmtId="10" fontId="32" fillId="3" borderId="20" xfId="0" applyNumberFormat="1" applyFont="1" applyFill="1" applyBorder="1" applyAlignment="1">
      <alignment horizontal="right" vertical="center"/>
    </xf>
    <xf numFmtId="14" fontId="32" fillId="3" borderId="20" xfId="0" applyNumberFormat="1" applyFont="1" applyFill="1" applyBorder="1" applyAlignment="1">
      <alignment horizontal="right" vertical="center"/>
    </xf>
  </cellXfs>
  <cellStyles count="15">
    <cellStyle name="Moeda 2" xfId="11"/>
    <cellStyle name="Normal" xfId="0" builtinId="0"/>
    <cellStyle name="Normal 10" xfId="13"/>
    <cellStyle name="Normal 2" xfId="1"/>
    <cellStyle name="Normal 2 2" xfId="7"/>
    <cellStyle name="Normal 3" xfId="4"/>
    <cellStyle name="Normal 3 2" xfId="9"/>
    <cellStyle name="Normal 4" xfId="6"/>
    <cellStyle name="Porcentagem" xfId="12" builtinId="5"/>
    <cellStyle name="Porcentagem 2" xfId="2"/>
    <cellStyle name="Porcentagem 2 2" xfId="14"/>
    <cellStyle name="Vírgula" xfId="5" builtinId="3"/>
    <cellStyle name="Vírgula 2" xfId="3"/>
    <cellStyle name="Vírgula 2 2" xfId="8"/>
    <cellStyle name="Vírgula 3"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76200</xdr:rowOff>
        </xdr:from>
        <xdr:to>
          <xdr:col>2</xdr:col>
          <xdr:colOff>342900</xdr:colOff>
          <xdr:row>0</xdr:row>
          <xdr:rowOff>895350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1137303</xdr:colOff>
      <xdr:row>54</xdr:row>
      <xdr:rowOff>186690</xdr:rowOff>
    </xdr:from>
    <xdr:ext cx="2222660" cy="609013"/>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3147078" y="24427815"/>
          <a:ext cx="222266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pt-BR" sz="1100"/>
            <a:t>_____________________________</a:t>
          </a:r>
        </a:p>
        <a:p>
          <a:pPr algn="ctr"/>
          <a:r>
            <a:rPr lang="pt-BR" sz="1100" b="1"/>
            <a:t>Empresa</a:t>
          </a:r>
          <a:br>
            <a:rPr lang="pt-BR" sz="1100" b="1"/>
          </a:br>
          <a:r>
            <a:rPr lang="pt-BR" sz="1100" b="1"/>
            <a:t>CNPJ</a:t>
          </a:r>
          <a:endParaRPr lang="pt-BR" sz="1100" baseline="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0</xdr:row>
          <xdr:rowOff>66675</xdr:rowOff>
        </xdr:from>
        <xdr:to>
          <xdr:col>1</xdr:col>
          <xdr:colOff>962025</xdr:colOff>
          <xdr:row>0</xdr:row>
          <xdr:rowOff>885825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2447925</xdr:colOff>
      <xdr:row>47</xdr:row>
      <xdr:rowOff>209550</xdr:rowOff>
    </xdr:from>
    <xdr:ext cx="2222660" cy="609013"/>
    <xdr:sp macro="" textlink="">
      <xdr:nvSpPr>
        <xdr:cNvPr id="6" name="CaixaDeTexto 5">
          <a:extLst>
            <a:ext uri="{FF2B5EF4-FFF2-40B4-BE49-F238E27FC236}">
              <a16:creationId xmlns:a16="http://schemas.microsoft.com/office/drawing/2014/main" id="{00000000-0008-0000-0000-000005000000}"/>
            </a:ext>
          </a:extLst>
        </xdr:cNvPr>
        <xdr:cNvSpPr txBox="1"/>
      </xdr:nvSpPr>
      <xdr:spPr>
        <a:xfrm>
          <a:off x="2838450" y="26803350"/>
          <a:ext cx="222266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pt-BR" sz="1100"/>
            <a:t>_____________________________</a:t>
          </a:r>
        </a:p>
        <a:p>
          <a:pPr algn="ctr"/>
          <a:r>
            <a:rPr lang="pt-BR" sz="1100" b="1"/>
            <a:t>Empresa</a:t>
          </a:r>
          <a:br>
            <a:rPr lang="pt-BR" sz="1100" b="1"/>
          </a:br>
          <a:r>
            <a:rPr lang="pt-BR" sz="1100" b="1"/>
            <a:t>CNPJ</a:t>
          </a:r>
          <a:endParaRPr lang="pt-BR" sz="1100" baseline="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0</xdr:row>
          <xdr:rowOff>171450</xdr:rowOff>
        </xdr:from>
        <xdr:to>
          <xdr:col>7</xdr:col>
          <xdr:colOff>0</xdr:colOff>
          <xdr:row>2</xdr:row>
          <xdr:rowOff>28575</xdr:rowOff>
        </xdr:to>
        <xdr:sp macro="" textlink="">
          <xdr:nvSpPr>
            <xdr:cNvPr id="11265" name="Imagem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466725</xdr:colOff>
          <xdr:row>0</xdr:row>
          <xdr:rowOff>47625</xdr:rowOff>
        </xdr:from>
        <xdr:to>
          <xdr:col>1</xdr:col>
          <xdr:colOff>571500</xdr:colOff>
          <xdr:row>3</xdr:row>
          <xdr:rowOff>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2004391</xdr:colOff>
      <xdr:row>36</xdr:row>
      <xdr:rowOff>132522</xdr:rowOff>
    </xdr:from>
    <xdr:ext cx="2222660" cy="609013"/>
    <xdr:sp macro="" textlink="">
      <xdr:nvSpPr>
        <xdr:cNvPr id="7" name="CaixaDeTexto 6">
          <a:extLst>
            <a:ext uri="{FF2B5EF4-FFF2-40B4-BE49-F238E27FC236}">
              <a16:creationId xmlns:a16="http://schemas.microsoft.com/office/drawing/2014/main" id="{00000000-0008-0000-0000-000005000000}"/>
            </a:ext>
          </a:extLst>
        </xdr:cNvPr>
        <xdr:cNvSpPr txBox="1"/>
      </xdr:nvSpPr>
      <xdr:spPr>
        <a:xfrm>
          <a:off x="2617304" y="5433392"/>
          <a:ext cx="222266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pt-BR" sz="1100"/>
            <a:t>_____________________________</a:t>
          </a:r>
        </a:p>
        <a:p>
          <a:pPr algn="ctr"/>
          <a:r>
            <a:rPr lang="pt-BR" sz="1100" b="1"/>
            <a:t>Empresa</a:t>
          </a:r>
          <a:br>
            <a:rPr lang="pt-BR" sz="1100" b="1"/>
          </a:br>
          <a:r>
            <a:rPr lang="pt-BR" sz="1100" b="1"/>
            <a:t>CNPJ</a:t>
          </a:r>
          <a:endParaRPr lang="pt-BR" sz="1100" baseline="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0</xdr:row>
          <xdr:rowOff>66675</xdr:rowOff>
        </xdr:from>
        <xdr:to>
          <xdr:col>0</xdr:col>
          <xdr:colOff>1009650</xdr:colOff>
          <xdr:row>0</xdr:row>
          <xdr:rowOff>619125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171450</xdr:colOff>
      <xdr:row>34</xdr:row>
      <xdr:rowOff>638175</xdr:rowOff>
    </xdr:from>
    <xdr:ext cx="2222660" cy="609013"/>
    <xdr:sp macro="" textlink="">
      <xdr:nvSpPr>
        <xdr:cNvPr id="6" name="CaixaDeTexto 5">
          <a:extLst>
            <a:ext uri="{FF2B5EF4-FFF2-40B4-BE49-F238E27FC236}">
              <a16:creationId xmlns:a16="http://schemas.microsoft.com/office/drawing/2014/main" id="{00000000-0008-0000-0000-000005000000}"/>
            </a:ext>
          </a:extLst>
        </xdr:cNvPr>
        <xdr:cNvSpPr txBox="1"/>
      </xdr:nvSpPr>
      <xdr:spPr>
        <a:xfrm>
          <a:off x="2247900" y="7810500"/>
          <a:ext cx="222266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pt-BR" sz="1100"/>
            <a:t>_____________________________</a:t>
          </a:r>
        </a:p>
        <a:p>
          <a:pPr algn="ctr"/>
          <a:r>
            <a:rPr lang="pt-BR" sz="1100" b="1"/>
            <a:t>Empresa</a:t>
          </a:r>
          <a:br>
            <a:rPr lang="pt-BR" sz="1100" b="1"/>
          </a:br>
          <a:r>
            <a:rPr lang="pt-BR" sz="1100" b="1"/>
            <a:t>CNPJ</a:t>
          </a:r>
          <a:endParaRPr lang="pt-BR" sz="1100" baseline="0"/>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outlinePr summaryBelow="0"/>
  </sheetPr>
  <dimension ref="A1:Q65"/>
  <sheetViews>
    <sheetView showGridLines="0" showZeros="0" view="pageBreakPreview" zoomScaleSheetLayoutView="100" workbookViewId="0">
      <selection activeCell="I3" sqref="I3"/>
    </sheetView>
  </sheetViews>
  <sheetFormatPr defaultColWidth="9.140625" defaultRowHeight="12.75" outlineLevelRow="1" x14ac:dyDescent="0.2"/>
  <cols>
    <col min="1" max="1" width="5.85546875" style="76" customWidth="1"/>
    <col min="2" max="2" width="10.7109375" style="76" customWidth="1"/>
    <col min="3" max="3" width="13.5703125" style="76" bestFit="1" customWidth="1"/>
    <col min="4" max="4" width="69.28515625" style="77" customWidth="1"/>
    <col min="5" max="5" width="7.5703125" style="76" bestFit="1" customWidth="1"/>
    <col min="6" max="6" width="10" style="76" customWidth="1"/>
    <col min="7" max="7" width="10.42578125" style="76" customWidth="1"/>
    <col min="8" max="8" width="11.140625" style="76" bestFit="1" customWidth="1"/>
    <col min="9" max="9" width="16.42578125" style="102" customWidth="1"/>
    <col min="10" max="10" width="16.140625" style="77" bestFit="1" customWidth="1"/>
    <col min="11" max="11" width="14.28515625" style="77" bestFit="1" customWidth="1"/>
    <col min="12" max="12" width="13.7109375" style="77" bestFit="1" customWidth="1"/>
    <col min="13" max="16384" width="9.140625" style="77"/>
  </cols>
  <sheetData>
    <row r="1" spans="1:17" ht="75.75" customHeight="1" thickBot="1" x14ac:dyDescent="0.25">
      <c r="A1" s="103"/>
      <c r="B1" s="61"/>
      <c r="C1" s="61"/>
      <c r="D1" s="295" t="s">
        <v>0</v>
      </c>
      <c r="E1" s="296"/>
      <c r="F1" s="296"/>
      <c r="G1" s="296"/>
      <c r="H1" s="296"/>
      <c r="I1" s="297"/>
      <c r="J1" s="8"/>
      <c r="K1" s="8"/>
      <c r="L1" s="8"/>
    </row>
    <row r="2" spans="1:17" s="78" customFormat="1" ht="24.95" customHeight="1" thickBot="1" x14ac:dyDescent="0.25">
      <c r="A2" s="298" t="s">
        <v>1</v>
      </c>
      <c r="B2" s="299"/>
      <c r="C2" s="299"/>
      <c r="D2" s="299"/>
      <c r="E2" s="299"/>
      <c r="F2" s="299"/>
      <c r="G2" s="299"/>
      <c r="H2" s="299"/>
      <c r="I2" s="300"/>
      <c r="J2" s="41"/>
      <c r="K2" s="41"/>
      <c r="L2" s="41"/>
      <c r="M2" s="41"/>
      <c r="N2" s="41"/>
      <c r="O2" s="41"/>
    </row>
    <row r="3" spans="1:17" s="80" customFormat="1" ht="20.100000000000001" customHeight="1" x14ac:dyDescent="0.2">
      <c r="A3" s="301" t="s">
        <v>189</v>
      </c>
      <c r="B3" s="302"/>
      <c r="C3" s="302"/>
      <c r="D3" s="302"/>
      <c r="E3" s="302"/>
      <c r="F3" s="302"/>
      <c r="G3" s="303"/>
      <c r="H3" s="62" t="s">
        <v>2</v>
      </c>
      <c r="I3" s="542">
        <v>45170</v>
      </c>
      <c r="J3" s="79"/>
      <c r="K3" s="79"/>
      <c r="L3" s="79"/>
      <c r="M3" s="79"/>
      <c r="N3" s="79"/>
      <c r="O3" s="79"/>
    </row>
    <row r="4" spans="1:17" s="80" customFormat="1" ht="30.75" customHeight="1" x14ac:dyDescent="0.2">
      <c r="A4" s="304" t="s">
        <v>200</v>
      </c>
      <c r="B4" s="305"/>
      <c r="C4" s="306"/>
      <c r="D4" s="306"/>
      <c r="E4" s="306"/>
      <c r="F4" s="306"/>
      <c r="G4" s="306"/>
      <c r="H4" s="63" t="s">
        <v>3</v>
      </c>
      <c r="I4" s="64">
        <v>0.03</v>
      </c>
      <c r="J4" s="39"/>
      <c r="K4" s="39"/>
      <c r="L4" s="39"/>
      <c r="M4" s="39"/>
      <c r="N4" s="39"/>
      <c r="O4" s="39"/>
    </row>
    <row r="5" spans="1:17" s="80" customFormat="1" ht="48" customHeight="1" x14ac:dyDescent="0.2">
      <c r="A5" s="304" t="s">
        <v>188</v>
      </c>
      <c r="B5" s="305"/>
      <c r="C5" s="306"/>
      <c r="D5" s="306"/>
      <c r="E5" s="306"/>
      <c r="F5" s="306"/>
      <c r="G5" s="306"/>
      <c r="H5" s="302" t="s">
        <v>4</v>
      </c>
      <c r="I5" s="307"/>
      <c r="J5" s="39"/>
      <c r="K5" s="39"/>
      <c r="L5" s="39"/>
      <c r="M5" s="39"/>
      <c r="N5" s="39"/>
      <c r="O5" s="39"/>
    </row>
    <row r="6" spans="1:17" s="80" customFormat="1" ht="20.100000000000001" customHeight="1" thickBot="1" x14ac:dyDescent="0.25">
      <c r="A6" s="304" t="s">
        <v>5</v>
      </c>
      <c r="B6" s="305"/>
      <c r="C6" s="306"/>
      <c r="D6" s="306"/>
      <c r="E6" s="306"/>
      <c r="F6" s="306"/>
      <c r="G6" s="306"/>
      <c r="H6" s="63" t="s">
        <v>6</v>
      </c>
      <c r="I6" s="541">
        <f>ROUNDDOWN(BDI!D25,4)</f>
        <v>0.29459999999999997</v>
      </c>
      <c r="J6" s="290"/>
      <c r="K6" s="39"/>
      <c r="L6" s="39"/>
      <c r="M6" s="39"/>
      <c r="N6" s="39"/>
      <c r="O6" s="39"/>
    </row>
    <row r="7" spans="1:17" s="80" customFormat="1" ht="45" customHeight="1" thickBot="1" x14ac:dyDescent="0.25">
      <c r="A7" s="109" t="s">
        <v>7</v>
      </c>
      <c r="B7" s="308" t="s">
        <v>8</v>
      </c>
      <c r="C7" s="309"/>
      <c r="D7" s="110" t="s">
        <v>9</v>
      </c>
      <c r="E7" s="110" t="s">
        <v>10</v>
      </c>
      <c r="F7" s="110" t="s">
        <v>11</v>
      </c>
      <c r="G7" s="110" t="s">
        <v>12</v>
      </c>
      <c r="H7" s="110" t="s">
        <v>13</v>
      </c>
      <c r="I7" s="40" t="s">
        <v>14</v>
      </c>
      <c r="J7" s="79"/>
      <c r="K7" s="517"/>
      <c r="L7" s="79"/>
      <c r="M7" s="79"/>
      <c r="N7" s="79"/>
      <c r="O7" s="81"/>
    </row>
    <row r="8" spans="1:17" s="80" customFormat="1" ht="26.25" customHeight="1" thickBot="1" x14ac:dyDescent="0.25">
      <c r="A8" s="310" t="s">
        <v>15</v>
      </c>
      <c r="B8" s="311"/>
      <c r="C8" s="311"/>
      <c r="D8" s="311"/>
      <c r="E8" s="311"/>
      <c r="F8" s="311"/>
      <c r="G8" s="311"/>
      <c r="H8" s="311"/>
      <c r="I8" s="516">
        <f>I9+I16+I20+I29+I35+I43+I39+I41+I48</f>
        <v>0</v>
      </c>
      <c r="J8" s="79"/>
      <c r="K8" s="79"/>
      <c r="L8" s="79"/>
      <c r="M8" s="79"/>
      <c r="N8" s="79"/>
      <c r="O8" s="81"/>
    </row>
    <row r="9" spans="1:17" s="80" customFormat="1" ht="26.25" customHeight="1" thickBot="1" x14ac:dyDescent="0.25">
      <c r="A9" s="32" t="s">
        <v>16</v>
      </c>
      <c r="B9" s="312" t="s">
        <v>17</v>
      </c>
      <c r="C9" s="313"/>
      <c r="D9" s="313"/>
      <c r="E9" s="313"/>
      <c r="F9" s="313"/>
      <c r="G9" s="313"/>
      <c r="H9" s="314"/>
      <c r="I9" s="515">
        <f>SUM(I10:I15)</f>
        <v>0</v>
      </c>
      <c r="J9" s="79"/>
      <c r="K9" s="79"/>
      <c r="L9" s="79"/>
      <c r="M9" s="79"/>
      <c r="N9" s="79"/>
      <c r="O9" s="81"/>
    </row>
    <row r="10" spans="1:17" s="80" customFormat="1" ht="75" x14ac:dyDescent="0.2">
      <c r="A10" s="34" t="s">
        <v>18</v>
      </c>
      <c r="B10" s="108" t="s">
        <v>19</v>
      </c>
      <c r="C10" s="165" t="s">
        <v>20</v>
      </c>
      <c r="D10" s="35" t="s">
        <v>21</v>
      </c>
      <c r="E10" s="36" t="s">
        <v>22</v>
      </c>
      <c r="F10" s="37">
        <f>'Memória de Cálculo'!G7</f>
        <v>1</v>
      </c>
      <c r="G10" s="497"/>
      <c r="H10" s="500">
        <f t="shared" ref="H10:H15" si="0">G10+G10*$I$6</f>
        <v>0</v>
      </c>
      <c r="I10" s="501">
        <f t="shared" ref="I10:I15" si="1">H10*F10</f>
        <v>0</v>
      </c>
      <c r="J10" s="79"/>
      <c r="K10" s="79"/>
      <c r="L10" s="79"/>
      <c r="M10" s="79"/>
      <c r="N10" s="79"/>
      <c r="O10" s="81"/>
    </row>
    <row r="11" spans="1:17" s="80" customFormat="1" ht="45" x14ac:dyDescent="0.2">
      <c r="A11" s="34" t="s">
        <v>23</v>
      </c>
      <c r="B11" s="150" t="s">
        <v>19</v>
      </c>
      <c r="C11" s="273" t="s">
        <v>211</v>
      </c>
      <c r="D11" s="51" t="s">
        <v>212</v>
      </c>
      <c r="E11" s="52" t="s">
        <v>22</v>
      </c>
      <c r="F11" s="53">
        <f>'Memória de Cálculo'!G8</f>
        <v>1</v>
      </c>
      <c r="G11" s="498"/>
      <c r="H11" s="502">
        <f t="shared" si="0"/>
        <v>0</v>
      </c>
      <c r="I11" s="501">
        <f t="shared" si="1"/>
        <v>0</v>
      </c>
      <c r="J11" s="79"/>
      <c r="K11" s="79"/>
      <c r="L11" s="79"/>
      <c r="M11" s="79"/>
      <c r="N11" s="79"/>
      <c r="O11" s="81"/>
    </row>
    <row r="12" spans="1:17" s="80" customFormat="1" ht="90" x14ac:dyDescent="0.2">
      <c r="A12" s="34" t="s">
        <v>24</v>
      </c>
      <c r="B12" s="186" t="s">
        <v>19</v>
      </c>
      <c r="C12" s="291" t="s">
        <v>166</v>
      </c>
      <c r="D12" s="187" t="s">
        <v>167</v>
      </c>
      <c r="E12" s="185" t="s">
        <v>168</v>
      </c>
      <c r="F12" s="37">
        <f>'Memória de Cálculo'!G9</f>
        <v>3</v>
      </c>
      <c r="G12" s="499"/>
      <c r="H12" s="503">
        <f t="shared" si="0"/>
        <v>0</v>
      </c>
      <c r="I12" s="501">
        <f t="shared" si="1"/>
        <v>0</v>
      </c>
      <c r="J12" s="79"/>
      <c r="K12" s="79"/>
      <c r="L12" s="79"/>
      <c r="M12" s="79"/>
      <c r="N12" s="79"/>
      <c r="O12" s="81"/>
    </row>
    <row r="13" spans="1:17" s="80" customFormat="1" ht="45" x14ac:dyDescent="0.2">
      <c r="A13" s="34" t="s">
        <v>28</v>
      </c>
      <c r="B13" s="150" t="s">
        <v>19</v>
      </c>
      <c r="C13" s="272" t="s">
        <v>164</v>
      </c>
      <c r="D13" s="35" t="s">
        <v>165</v>
      </c>
      <c r="E13" s="185" t="s">
        <v>168</v>
      </c>
      <c r="F13" s="37">
        <f>'Memória de Cálculo'!G10</f>
        <v>3</v>
      </c>
      <c r="G13" s="499"/>
      <c r="H13" s="503">
        <f t="shared" si="0"/>
        <v>0</v>
      </c>
      <c r="I13" s="501">
        <f t="shared" si="1"/>
        <v>0</v>
      </c>
      <c r="J13" s="79"/>
      <c r="K13" s="79"/>
      <c r="L13" s="79"/>
      <c r="M13" s="79"/>
      <c r="N13" s="79"/>
      <c r="O13" s="81"/>
    </row>
    <row r="14" spans="1:17" s="80" customFormat="1" ht="30" outlineLevel="1" x14ac:dyDescent="0.2">
      <c r="A14" s="34" t="s">
        <v>142</v>
      </c>
      <c r="B14" s="108" t="s">
        <v>19</v>
      </c>
      <c r="C14" s="272" t="s">
        <v>25</v>
      </c>
      <c r="D14" s="35" t="s">
        <v>26</v>
      </c>
      <c r="E14" s="36" t="s">
        <v>27</v>
      </c>
      <c r="F14" s="37">
        <f>'Memória de Cálculo'!G11</f>
        <v>1009.6174000000001</v>
      </c>
      <c r="G14" s="497"/>
      <c r="H14" s="503">
        <f t="shared" si="0"/>
        <v>0</v>
      </c>
      <c r="I14" s="501">
        <f t="shared" si="1"/>
        <v>0</v>
      </c>
      <c r="J14" s="79"/>
      <c r="K14" s="79"/>
      <c r="L14" s="79"/>
      <c r="M14" s="79"/>
      <c r="N14" s="79"/>
      <c r="O14" s="79"/>
      <c r="P14" s="79"/>
      <c r="Q14" s="79"/>
    </row>
    <row r="15" spans="1:17" s="80" customFormat="1" ht="45.75" outlineLevel="1" thickBot="1" x14ac:dyDescent="0.25">
      <c r="A15" s="34" t="s">
        <v>143</v>
      </c>
      <c r="B15" s="108" t="s">
        <v>19</v>
      </c>
      <c r="C15" s="272" t="s">
        <v>29</v>
      </c>
      <c r="D15" s="35" t="s">
        <v>30</v>
      </c>
      <c r="E15" s="36" t="s">
        <v>22</v>
      </c>
      <c r="F15" s="37">
        <f>'Memória de Cálculo'!G12</f>
        <v>16</v>
      </c>
      <c r="G15" s="497"/>
      <c r="H15" s="503">
        <f t="shared" si="0"/>
        <v>0</v>
      </c>
      <c r="I15" s="501">
        <f t="shared" si="1"/>
        <v>0</v>
      </c>
      <c r="J15" s="79"/>
      <c r="K15" s="79"/>
      <c r="L15" s="79"/>
      <c r="M15" s="79"/>
      <c r="N15" s="79"/>
      <c r="O15" s="79"/>
      <c r="P15" s="79"/>
      <c r="Q15" s="79"/>
    </row>
    <row r="16" spans="1:17" s="80" customFormat="1" ht="15.75" outlineLevel="1" thickBot="1" x14ac:dyDescent="0.25">
      <c r="A16" s="143">
        <v>2</v>
      </c>
      <c r="B16" s="321" t="s">
        <v>149</v>
      </c>
      <c r="C16" s="322"/>
      <c r="D16" s="322"/>
      <c r="E16" s="322"/>
      <c r="F16" s="322"/>
      <c r="G16" s="322"/>
      <c r="H16" s="323"/>
      <c r="I16" s="181">
        <f>SUM(I17:I19)</f>
        <v>0</v>
      </c>
      <c r="J16" s="79"/>
      <c r="K16" s="79"/>
      <c r="L16" s="79"/>
      <c r="M16" s="79"/>
      <c r="N16" s="79"/>
      <c r="O16" s="79"/>
      <c r="P16" s="79"/>
      <c r="Q16" s="79"/>
    </row>
    <row r="17" spans="1:17" s="80" customFormat="1" ht="60" outlineLevel="1" x14ac:dyDescent="0.2">
      <c r="A17" s="174" t="s">
        <v>32</v>
      </c>
      <c r="B17" s="131" t="s">
        <v>19</v>
      </c>
      <c r="C17" s="133" t="s">
        <v>150</v>
      </c>
      <c r="D17" s="176" t="s">
        <v>151</v>
      </c>
      <c r="E17" s="133" t="s">
        <v>27</v>
      </c>
      <c r="F17" s="175">
        <f>'Memória de Cálculo'!G14</f>
        <v>22</v>
      </c>
      <c r="G17" s="486"/>
      <c r="H17" s="504">
        <f>G17+G17*$I$6</f>
        <v>0</v>
      </c>
      <c r="I17" s="505">
        <f>H17*F17</f>
        <v>0</v>
      </c>
      <c r="J17" s="79"/>
      <c r="K17" s="79"/>
      <c r="L17" s="79"/>
      <c r="M17" s="79"/>
      <c r="N17" s="79"/>
      <c r="O17" s="79"/>
      <c r="P17" s="79"/>
      <c r="Q17" s="79"/>
    </row>
    <row r="18" spans="1:17" s="80" customFormat="1" ht="45" outlineLevel="1" x14ac:dyDescent="0.2">
      <c r="A18" s="112" t="s">
        <v>154</v>
      </c>
      <c r="B18" s="106" t="s">
        <v>19</v>
      </c>
      <c r="C18" s="52" t="s">
        <v>153</v>
      </c>
      <c r="D18" s="57" t="s">
        <v>156</v>
      </c>
      <c r="E18" s="52" t="s">
        <v>35</v>
      </c>
      <c r="F18" s="173">
        <f>'Memória de Cálculo'!G15</f>
        <v>0.52800000000000002</v>
      </c>
      <c r="G18" s="487"/>
      <c r="H18" s="506">
        <f>G18+G18*$I$6</f>
        <v>0</v>
      </c>
      <c r="I18" s="507">
        <f t="shared" ref="I18:I19" si="2">H18*F18</f>
        <v>0</v>
      </c>
      <c r="J18" s="79"/>
      <c r="K18" s="79"/>
      <c r="L18" s="79"/>
      <c r="M18" s="79"/>
      <c r="N18" s="79"/>
      <c r="O18" s="79"/>
      <c r="P18" s="79"/>
      <c r="Q18" s="79"/>
    </row>
    <row r="19" spans="1:17" s="80" customFormat="1" ht="45.75" outlineLevel="1" thickBot="1" x14ac:dyDescent="0.25">
      <c r="A19" s="136" t="s">
        <v>155</v>
      </c>
      <c r="B19" s="128" t="s">
        <v>19</v>
      </c>
      <c r="C19" s="191" t="s">
        <v>36</v>
      </c>
      <c r="D19" s="177" t="s">
        <v>157</v>
      </c>
      <c r="E19" s="138" t="s">
        <v>38</v>
      </c>
      <c r="F19" s="140">
        <f>'Memória de Cálculo'!G16</f>
        <v>1.6280000000000001</v>
      </c>
      <c r="G19" s="488"/>
      <c r="H19" s="508">
        <f>G19+G19*$I$6</f>
        <v>0</v>
      </c>
      <c r="I19" s="509">
        <f t="shared" si="2"/>
        <v>0</v>
      </c>
      <c r="J19" s="79"/>
      <c r="K19" s="79"/>
      <c r="L19" s="79"/>
      <c r="M19" s="79"/>
      <c r="N19" s="79"/>
      <c r="O19" s="79"/>
      <c r="P19" s="79"/>
      <c r="Q19" s="79"/>
    </row>
    <row r="20" spans="1:17" s="80" customFormat="1" ht="15.75" outlineLevel="1" thickBot="1" x14ac:dyDescent="0.25">
      <c r="A20" s="157">
        <v>3</v>
      </c>
      <c r="B20" s="315" t="s">
        <v>31</v>
      </c>
      <c r="C20" s="316"/>
      <c r="D20" s="316"/>
      <c r="E20" s="316"/>
      <c r="F20" s="316"/>
      <c r="G20" s="316"/>
      <c r="H20" s="317"/>
      <c r="I20" s="182">
        <f>I21+I24</f>
        <v>0</v>
      </c>
      <c r="J20" s="79"/>
      <c r="K20" s="79"/>
      <c r="L20" s="79"/>
      <c r="M20" s="79"/>
      <c r="N20" s="79"/>
      <c r="O20" s="79"/>
      <c r="P20" s="79"/>
      <c r="Q20" s="79"/>
    </row>
    <row r="21" spans="1:17" s="80" customFormat="1" ht="15.75" outlineLevel="1" thickBot="1" x14ac:dyDescent="0.25">
      <c r="A21" s="143" t="s">
        <v>40</v>
      </c>
      <c r="B21" s="144"/>
      <c r="C21" s="313" t="s">
        <v>33</v>
      </c>
      <c r="D21" s="313"/>
      <c r="E21" s="313"/>
      <c r="F21" s="313"/>
      <c r="G21" s="313"/>
      <c r="H21" s="314"/>
      <c r="I21" s="180">
        <f>SUM(I22:I23)</f>
        <v>0</v>
      </c>
      <c r="J21" s="79"/>
      <c r="K21" s="79"/>
      <c r="L21" s="79"/>
      <c r="M21" s="79"/>
      <c r="N21" s="79"/>
      <c r="O21" s="79"/>
      <c r="P21" s="79"/>
      <c r="Q21" s="79"/>
    </row>
    <row r="22" spans="1:17" s="80" customFormat="1" ht="30" outlineLevel="1" x14ac:dyDescent="0.2">
      <c r="A22" s="130" t="s">
        <v>178</v>
      </c>
      <c r="B22" s="131" t="s">
        <v>19</v>
      </c>
      <c r="C22" s="192" t="s">
        <v>34</v>
      </c>
      <c r="D22" s="132" t="s">
        <v>147</v>
      </c>
      <c r="E22" s="133" t="s">
        <v>35</v>
      </c>
      <c r="F22" s="135">
        <f>'Memória de Cálculo'!G19</f>
        <v>54.053999999999995</v>
      </c>
      <c r="G22" s="489"/>
      <c r="H22" s="500">
        <f>G22+G22*$I$6</f>
        <v>0</v>
      </c>
      <c r="I22" s="505">
        <f>H22*F22</f>
        <v>0</v>
      </c>
      <c r="J22" s="79"/>
      <c r="K22" s="79"/>
      <c r="L22" s="79"/>
      <c r="M22" s="79"/>
      <c r="N22" s="79"/>
      <c r="O22" s="79"/>
      <c r="P22" s="79"/>
      <c r="Q22" s="79"/>
    </row>
    <row r="23" spans="1:17" s="80" customFormat="1" ht="45.75" outlineLevel="1" thickBot="1" x14ac:dyDescent="0.25">
      <c r="A23" s="136" t="s">
        <v>179</v>
      </c>
      <c r="B23" s="128" t="s">
        <v>19</v>
      </c>
      <c r="C23" s="288" t="s">
        <v>36</v>
      </c>
      <c r="D23" s="137" t="s">
        <v>37</v>
      </c>
      <c r="E23" s="138" t="s">
        <v>38</v>
      </c>
      <c r="F23" s="140">
        <f>'Memória de Cálculo'!G20</f>
        <v>54.053999999999995</v>
      </c>
      <c r="G23" s="488"/>
      <c r="H23" s="510">
        <f t="shared" ref="H23:H28" si="3">G23+G23*$I$6</f>
        <v>0</v>
      </c>
      <c r="I23" s="511">
        <f>H23*F23</f>
        <v>0</v>
      </c>
      <c r="J23" s="79"/>
      <c r="K23" s="79"/>
      <c r="L23" s="79"/>
      <c r="M23" s="79"/>
      <c r="N23" s="79"/>
      <c r="O23" s="79"/>
      <c r="P23" s="79"/>
      <c r="Q23" s="79"/>
    </row>
    <row r="24" spans="1:17" s="80" customFormat="1" ht="15.75" outlineLevel="1" thickBot="1" x14ac:dyDescent="0.25">
      <c r="A24" s="163" t="s">
        <v>41</v>
      </c>
      <c r="B24" s="318" t="s">
        <v>39</v>
      </c>
      <c r="C24" s="319"/>
      <c r="D24" s="319"/>
      <c r="E24" s="319"/>
      <c r="F24" s="319"/>
      <c r="G24" s="319"/>
      <c r="H24" s="320"/>
      <c r="I24" s="513">
        <f>SUM(I25:I28)</f>
        <v>0</v>
      </c>
      <c r="J24" s="79"/>
      <c r="K24" s="79"/>
      <c r="L24" s="79"/>
      <c r="M24" s="79"/>
      <c r="N24" s="79"/>
      <c r="O24" s="79"/>
      <c r="P24" s="79"/>
      <c r="Q24" s="79"/>
    </row>
    <row r="25" spans="1:17" s="80" customFormat="1" ht="30" x14ac:dyDescent="0.2">
      <c r="A25" s="159" t="s">
        <v>180</v>
      </c>
      <c r="B25" s="266" t="s">
        <v>19</v>
      </c>
      <c r="C25" s="271" t="s">
        <v>34</v>
      </c>
      <c r="D25" s="270" t="s">
        <v>147</v>
      </c>
      <c r="E25" s="263" t="s">
        <v>35</v>
      </c>
      <c r="F25" s="171">
        <f>'Memória de Cálculo'!G22</f>
        <v>103.11839999999999</v>
      </c>
      <c r="G25" s="490"/>
      <c r="H25" s="500">
        <f t="shared" si="3"/>
        <v>0</v>
      </c>
      <c r="I25" s="505">
        <f>H25*F25</f>
        <v>0</v>
      </c>
    </row>
    <row r="26" spans="1:17" s="80" customFormat="1" ht="45" x14ac:dyDescent="0.2">
      <c r="A26" s="164" t="s">
        <v>181</v>
      </c>
      <c r="B26" s="267" t="s">
        <v>19</v>
      </c>
      <c r="C26" s="273" t="s">
        <v>201</v>
      </c>
      <c r="D26" s="287" t="s">
        <v>202</v>
      </c>
      <c r="E26" s="264" t="s">
        <v>203</v>
      </c>
      <c r="F26" s="162">
        <f>'Memória de Cálculo'!G23</f>
        <v>2134.5632999999998</v>
      </c>
      <c r="G26" s="491"/>
      <c r="H26" s="512">
        <f t="shared" si="3"/>
        <v>0</v>
      </c>
      <c r="I26" s="507">
        <f>H26*F26</f>
        <v>0</v>
      </c>
    </row>
    <row r="27" spans="1:17" s="80" customFormat="1" ht="30" x14ac:dyDescent="0.2">
      <c r="A27" s="164" t="s">
        <v>182</v>
      </c>
      <c r="B27" s="267" t="s">
        <v>196</v>
      </c>
      <c r="C27" s="170" t="s">
        <v>127</v>
      </c>
      <c r="D27" s="51" t="s">
        <v>144</v>
      </c>
      <c r="E27" s="264" t="s">
        <v>35</v>
      </c>
      <c r="F27" s="162">
        <f>'Memória de Cálculo'!G24</f>
        <v>103.11839999999999</v>
      </c>
      <c r="G27" s="491"/>
      <c r="H27" s="512">
        <f t="shared" si="3"/>
        <v>0</v>
      </c>
      <c r="I27" s="507">
        <f>H27*F27</f>
        <v>0</v>
      </c>
    </row>
    <row r="28" spans="1:17" s="80" customFormat="1" ht="45.75" thickBot="1" x14ac:dyDescent="0.25">
      <c r="A28" s="274" t="s">
        <v>204</v>
      </c>
      <c r="B28" s="265" t="s">
        <v>45</v>
      </c>
      <c r="C28" s="191" t="s">
        <v>145</v>
      </c>
      <c r="D28" s="137" t="s">
        <v>146</v>
      </c>
      <c r="E28" s="138" t="s">
        <v>35</v>
      </c>
      <c r="F28" s="275">
        <f>'Memória de Cálculo'!G25</f>
        <v>103.11839999999999</v>
      </c>
      <c r="G28" s="492"/>
      <c r="H28" s="510">
        <f t="shared" si="3"/>
        <v>0</v>
      </c>
      <c r="I28" s="509">
        <f>H28*F28</f>
        <v>0</v>
      </c>
    </row>
    <row r="29" spans="1:17" s="80" customFormat="1" ht="20.100000000000001" customHeight="1" thickBot="1" x14ac:dyDescent="0.25">
      <c r="A29" s="157">
        <v>4</v>
      </c>
      <c r="B29" s="292" t="s">
        <v>43</v>
      </c>
      <c r="C29" s="293"/>
      <c r="D29" s="293"/>
      <c r="E29" s="293"/>
      <c r="F29" s="293"/>
      <c r="G29" s="293"/>
      <c r="H29" s="294"/>
      <c r="I29" s="514">
        <f>SUM(I30:I34)</f>
        <v>0</v>
      </c>
    </row>
    <row r="30" spans="1:17" s="80" customFormat="1" ht="45" outlineLevel="1" x14ac:dyDescent="0.2">
      <c r="A30" s="130" t="s">
        <v>44</v>
      </c>
      <c r="B30" s="131" t="s">
        <v>19</v>
      </c>
      <c r="C30" s="192" t="s">
        <v>42</v>
      </c>
      <c r="D30" s="132" t="s">
        <v>195</v>
      </c>
      <c r="E30" s="133" t="s">
        <v>27</v>
      </c>
      <c r="F30" s="134">
        <f>'Memória de Cálculo'!G27</f>
        <v>636.2274000000001</v>
      </c>
      <c r="G30" s="489"/>
      <c r="H30" s="500">
        <f>G30+G30*$I$6</f>
        <v>0</v>
      </c>
      <c r="I30" s="505">
        <f>H30*F30</f>
        <v>0</v>
      </c>
      <c r="J30" s="79"/>
      <c r="K30" s="79"/>
      <c r="L30" s="79"/>
      <c r="M30" s="79"/>
      <c r="N30" s="79"/>
      <c r="O30" s="79"/>
      <c r="P30" s="79"/>
      <c r="Q30" s="79"/>
    </row>
    <row r="31" spans="1:17" s="80" customFormat="1" ht="45" outlineLevel="1" x14ac:dyDescent="0.2">
      <c r="A31" s="68" t="s">
        <v>48</v>
      </c>
      <c r="B31" s="106" t="s">
        <v>45</v>
      </c>
      <c r="C31" s="189" t="s">
        <v>46</v>
      </c>
      <c r="D31" s="51" t="s">
        <v>47</v>
      </c>
      <c r="E31" s="52" t="s">
        <v>35</v>
      </c>
      <c r="F31" s="146">
        <f>'Memória de Cálculo'!G28</f>
        <v>50.898192000000009</v>
      </c>
      <c r="G31" s="493"/>
      <c r="H31" s="512">
        <f>G31+G31*$I$6</f>
        <v>0</v>
      </c>
      <c r="I31" s="507">
        <f>H31*F31</f>
        <v>0</v>
      </c>
      <c r="J31" s="79"/>
      <c r="K31" s="79"/>
      <c r="L31" s="79"/>
      <c r="M31" s="79"/>
      <c r="N31" s="79"/>
      <c r="O31" s="79"/>
      <c r="P31" s="79"/>
      <c r="Q31" s="79"/>
    </row>
    <row r="32" spans="1:17" s="80" customFormat="1" ht="30" outlineLevel="1" x14ac:dyDescent="0.2">
      <c r="A32" s="68" t="s">
        <v>49</v>
      </c>
      <c r="B32" s="106" t="s">
        <v>19</v>
      </c>
      <c r="C32" s="189" t="s">
        <v>50</v>
      </c>
      <c r="D32" s="51" t="s">
        <v>51</v>
      </c>
      <c r="E32" s="52" t="s">
        <v>22</v>
      </c>
      <c r="F32" s="53">
        <f>'Memória de Cálculo'!G29</f>
        <v>2</v>
      </c>
      <c r="G32" s="493"/>
      <c r="H32" s="512">
        <f>G32+G32*$I$6</f>
        <v>0</v>
      </c>
      <c r="I32" s="507">
        <f>H32*F32</f>
        <v>0</v>
      </c>
      <c r="J32" s="79"/>
      <c r="K32" s="79"/>
      <c r="L32" s="79"/>
      <c r="M32" s="79"/>
      <c r="N32" s="79"/>
      <c r="O32" s="79"/>
      <c r="P32" s="79"/>
      <c r="Q32" s="79"/>
    </row>
    <row r="33" spans="1:17" s="80" customFormat="1" ht="14.45" customHeight="1" outlineLevel="1" x14ac:dyDescent="0.2">
      <c r="A33" s="68" t="s">
        <v>52</v>
      </c>
      <c r="B33" s="106" t="s">
        <v>19</v>
      </c>
      <c r="C33" s="189" t="s">
        <v>171</v>
      </c>
      <c r="D33" s="51" t="s">
        <v>172</v>
      </c>
      <c r="E33" s="52" t="s">
        <v>27</v>
      </c>
      <c r="F33" s="53">
        <f>'Memória de Cálculo'!G30</f>
        <v>1.9075999999999995</v>
      </c>
      <c r="G33" s="493"/>
      <c r="H33" s="512">
        <f>G33+G33*$I$6</f>
        <v>0</v>
      </c>
      <c r="I33" s="507">
        <f>H33*F33</f>
        <v>0</v>
      </c>
      <c r="J33" s="79"/>
      <c r="K33" s="79"/>
      <c r="L33" s="79"/>
      <c r="M33" s="79"/>
      <c r="N33" s="79"/>
      <c r="O33" s="79"/>
      <c r="P33" s="79"/>
      <c r="Q33" s="79"/>
    </row>
    <row r="34" spans="1:17" s="80" customFormat="1" ht="30.75" outlineLevel="1" thickBot="1" x14ac:dyDescent="0.25">
      <c r="A34" s="158" t="s">
        <v>173</v>
      </c>
      <c r="B34" s="128" t="s">
        <v>19</v>
      </c>
      <c r="C34" s="191" t="s">
        <v>53</v>
      </c>
      <c r="D34" s="137" t="s">
        <v>54</v>
      </c>
      <c r="E34" s="138" t="s">
        <v>27</v>
      </c>
      <c r="F34" s="139">
        <f>'Memória de Cálculo'!G31</f>
        <v>87.865000000000009</v>
      </c>
      <c r="G34" s="488"/>
      <c r="H34" s="510">
        <f>G34+G34*$I$6</f>
        <v>0</v>
      </c>
      <c r="I34" s="509">
        <f>H34*F34</f>
        <v>0</v>
      </c>
      <c r="J34" s="79"/>
      <c r="K34" s="79"/>
      <c r="L34" s="79"/>
      <c r="M34" s="79"/>
      <c r="N34" s="79"/>
      <c r="O34" s="79"/>
      <c r="P34" s="79"/>
      <c r="Q34" s="79"/>
    </row>
    <row r="35" spans="1:17" s="80" customFormat="1" ht="19.5" customHeight="1" outlineLevel="1" thickBot="1" x14ac:dyDescent="0.25">
      <c r="A35" s="163">
        <v>5</v>
      </c>
      <c r="B35" s="188"/>
      <c r="C35" s="319" t="s">
        <v>55</v>
      </c>
      <c r="D35" s="319"/>
      <c r="E35" s="319"/>
      <c r="F35" s="319"/>
      <c r="G35" s="319"/>
      <c r="H35" s="330"/>
      <c r="I35" s="525">
        <f>SUM(I36:I38)</f>
        <v>0</v>
      </c>
      <c r="J35" s="79"/>
      <c r="K35" s="79"/>
      <c r="L35" s="79"/>
      <c r="M35" s="79"/>
      <c r="N35" s="79"/>
      <c r="O35" s="79"/>
      <c r="P35" s="79"/>
      <c r="Q35" s="79"/>
    </row>
    <row r="36" spans="1:17" s="80" customFormat="1" ht="44.45" customHeight="1" outlineLevel="1" x14ac:dyDescent="0.2">
      <c r="A36" s="130" t="s">
        <v>56</v>
      </c>
      <c r="B36" s="131" t="s">
        <v>19</v>
      </c>
      <c r="C36" s="131" t="s">
        <v>42</v>
      </c>
      <c r="D36" s="270" t="s">
        <v>195</v>
      </c>
      <c r="E36" s="133" t="s">
        <v>27</v>
      </c>
      <c r="F36" s="135">
        <f>'Memória de Cálculo'!G33</f>
        <v>383.32</v>
      </c>
      <c r="G36" s="494"/>
      <c r="H36" s="500">
        <f>G36+G36*$I$6</f>
        <v>0</v>
      </c>
      <c r="I36" s="505">
        <f>H36*F36</f>
        <v>0</v>
      </c>
      <c r="J36" s="79"/>
      <c r="K36" s="79"/>
      <c r="L36" s="79"/>
      <c r="M36" s="79"/>
      <c r="N36" s="79"/>
      <c r="O36" s="79"/>
      <c r="P36" s="79"/>
      <c r="Q36" s="79"/>
    </row>
    <row r="37" spans="1:17" s="80" customFormat="1" ht="45" outlineLevel="1" x14ac:dyDescent="0.2">
      <c r="A37" s="68" t="s">
        <v>57</v>
      </c>
      <c r="B37" s="106" t="s">
        <v>45</v>
      </c>
      <c r="C37" s="189" t="s">
        <v>46</v>
      </c>
      <c r="D37" s="51" t="s">
        <v>159</v>
      </c>
      <c r="E37" s="52" t="s">
        <v>35</v>
      </c>
      <c r="F37" s="146">
        <f>'Memória de Cálculo'!G34</f>
        <v>30.665600000000001</v>
      </c>
      <c r="G37" s="493"/>
      <c r="H37" s="512">
        <f>G37+G37*$I$6</f>
        <v>0</v>
      </c>
      <c r="I37" s="507">
        <f>H37*F37</f>
        <v>0</v>
      </c>
      <c r="J37" s="79"/>
      <c r="K37" s="79"/>
      <c r="L37" s="79"/>
      <c r="M37" s="79"/>
      <c r="N37" s="79"/>
      <c r="O37" s="79"/>
      <c r="P37" s="79"/>
      <c r="Q37" s="79"/>
    </row>
    <row r="38" spans="1:17" s="80" customFormat="1" ht="30.75" thickBot="1" x14ac:dyDescent="0.25">
      <c r="A38" s="158" t="s">
        <v>194</v>
      </c>
      <c r="B38" s="128" t="s">
        <v>19</v>
      </c>
      <c r="C38" s="191" t="s">
        <v>161</v>
      </c>
      <c r="D38" s="137" t="s">
        <v>162</v>
      </c>
      <c r="E38" s="138" t="s">
        <v>27</v>
      </c>
      <c r="F38" s="139">
        <f>'Memória de Cálculo'!G35</f>
        <v>383.32</v>
      </c>
      <c r="G38" s="488"/>
      <c r="H38" s="510">
        <f>G38+G38*$I$6</f>
        <v>0</v>
      </c>
      <c r="I38" s="509">
        <f>H38*F38</f>
        <v>0</v>
      </c>
    </row>
    <row r="39" spans="1:17" s="80" customFormat="1" ht="15.75" outlineLevel="1" thickBot="1" x14ac:dyDescent="0.25">
      <c r="A39" s="129">
        <v>6</v>
      </c>
      <c r="B39" s="315" t="s">
        <v>64</v>
      </c>
      <c r="C39" s="316"/>
      <c r="D39" s="316"/>
      <c r="E39" s="316"/>
      <c r="F39" s="316"/>
      <c r="G39" s="316"/>
      <c r="H39" s="317"/>
      <c r="I39" s="521">
        <f>SUM(I40:I40)</f>
        <v>0</v>
      </c>
      <c r="J39" s="79"/>
      <c r="K39" s="79"/>
      <c r="L39" s="79"/>
      <c r="M39" s="79"/>
      <c r="N39" s="79"/>
      <c r="O39" s="79"/>
      <c r="P39" s="79"/>
      <c r="Q39" s="79"/>
    </row>
    <row r="40" spans="1:17" s="80" customFormat="1" ht="60.75" outlineLevel="1" thickBot="1" x14ac:dyDescent="0.25">
      <c r="A40" s="111" t="s">
        <v>59</v>
      </c>
      <c r="B40" s="106" t="s">
        <v>19</v>
      </c>
      <c r="C40" s="193" t="s">
        <v>66</v>
      </c>
      <c r="D40" s="65" t="s">
        <v>193</v>
      </c>
      <c r="E40" s="52" t="s">
        <v>63</v>
      </c>
      <c r="F40" s="53">
        <v>1</v>
      </c>
      <c r="G40" s="495"/>
      <c r="H40" s="512">
        <f t="shared" ref="H40" si="4">G40+G40*$I$6</f>
        <v>0</v>
      </c>
      <c r="I40" s="507">
        <f t="shared" ref="I40" si="5">H40*F40</f>
        <v>0</v>
      </c>
      <c r="J40" s="79"/>
      <c r="K40" s="79"/>
      <c r="L40" s="79"/>
      <c r="M40" s="79"/>
      <c r="N40" s="79"/>
      <c r="O40" s="79"/>
      <c r="P40" s="79"/>
      <c r="Q40" s="79"/>
    </row>
    <row r="41" spans="1:17" s="80" customFormat="1" ht="15.75" outlineLevel="1" thickBot="1" x14ac:dyDescent="0.25">
      <c r="A41" s="32">
        <v>7</v>
      </c>
      <c r="B41" s="312" t="s">
        <v>67</v>
      </c>
      <c r="C41" s="313"/>
      <c r="D41" s="313"/>
      <c r="E41" s="313"/>
      <c r="F41" s="313"/>
      <c r="G41" s="313"/>
      <c r="H41" s="314"/>
      <c r="I41" s="515">
        <f>SUM(I42:I42)</f>
        <v>0</v>
      </c>
      <c r="J41" s="79"/>
      <c r="K41" s="79"/>
      <c r="L41" s="79"/>
      <c r="M41" s="79"/>
      <c r="N41" s="79"/>
      <c r="O41" s="79"/>
      <c r="P41" s="79"/>
      <c r="Q41" s="79"/>
    </row>
    <row r="42" spans="1:17" s="80" customFormat="1" ht="60" outlineLevel="1" x14ac:dyDescent="0.2">
      <c r="A42" s="34" t="s">
        <v>65</v>
      </c>
      <c r="B42" s="105" t="s">
        <v>19</v>
      </c>
      <c r="C42" s="190" t="s">
        <v>183</v>
      </c>
      <c r="D42" s="35" t="s">
        <v>184</v>
      </c>
      <c r="E42" s="52" t="s">
        <v>63</v>
      </c>
      <c r="F42" s="37">
        <v>1</v>
      </c>
      <c r="G42" s="485"/>
      <c r="H42" s="503">
        <f>G42+G42*$I$6</f>
        <v>0</v>
      </c>
      <c r="I42" s="501">
        <f>H42*F42</f>
        <v>0</v>
      </c>
      <c r="J42" s="79"/>
      <c r="K42" s="79"/>
      <c r="L42" s="79"/>
      <c r="M42" s="79"/>
      <c r="N42" s="79"/>
      <c r="O42" s="79"/>
      <c r="P42" s="79"/>
      <c r="Q42" s="79"/>
    </row>
    <row r="43" spans="1:17" s="80" customFormat="1" ht="15.75" outlineLevel="1" thickBot="1" x14ac:dyDescent="0.25">
      <c r="A43" s="157">
        <v>8</v>
      </c>
      <c r="B43" s="292" t="s">
        <v>58</v>
      </c>
      <c r="C43" s="293"/>
      <c r="D43" s="293"/>
      <c r="E43" s="293"/>
      <c r="F43" s="293"/>
      <c r="G43" s="293"/>
      <c r="H43" s="294"/>
      <c r="I43" s="514">
        <f>SUM(I44:I47)</f>
        <v>0</v>
      </c>
      <c r="J43" s="79"/>
      <c r="K43" s="79"/>
      <c r="L43" s="79"/>
      <c r="M43" s="79"/>
      <c r="N43" s="79"/>
      <c r="O43" s="79"/>
      <c r="P43" s="79"/>
      <c r="Q43" s="79"/>
    </row>
    <row r="44" spans="1:17" s="80" customFormat="1" ht="60" outlineLevel="1" x14ac:dyDescent="0.2">
      <c r="A44" s="130" t="s">
        <v>68</v>
      </c>
      <c r="B44" s="131" t="s">
        <v>198</v>
      </c>
      <c r="C44" s="142" t="s">
        <v>127</v>
      </c>
      <c r="D44" s="132" t="s">
        <v>60</v>
      </c>
      <c r="E44" s="133" t="s">
        <v>61</v>
      </c>
      <c r="F44" s="135">
        <f>'Memória de Cálculo'!G41</f>
        <v>14.2</v>
      </c>
      <c r="G44" s="489"/>
      <c r="H44" s="518">
        <f>G44+G44*$I$6</f>
        <v>0</v>
      </c>
      <c r="I44" s="505">
        <f>H44*F44</f>
        <v>0</v>
      </c>
      <c r="J44" s="79"/>
      <c r="K44" s="79"/>
      <c r="L44" s="79"/>
      <c r="M44" s="79"/>
      <c r="N44" s="79"/>
      <c r="O44" s="79"/>
      <c r="P44" s="79"/>
      <c r="Q44" s="79"/>
    </row>
    <row r="45" spans="1:17" s="80" customFormat="1" ht="75" outlineLevel="1" x14ac:dyDescent="0.2">
      <c r="A45" s="68" t="s">
        <v>185</v>
      </c>
      <c r="B45" s="106" t="s">
        <v>19</v>
      </c>
      <c r="C45" s="160" t="s">
        <v>62</v>
      </c>
      <c r="D45" s="51" t="s">
        <v>174</v>
      </c>
      <c r="E45" s="52" t="s">
        <v>63</v>
      </c>
      <c r="F45" s="53">
        <f>'Memória de Cálculo'!G42</f>
        <v>9</v>
      </c>
      <c r="G45" s="493"/>
      <c r="H45" s="519">
        <f>G45+G45*$I$6</f>
        <v>0</v>
      </c>
      <c r="I45" s="507">
        <f>H45*F45</f>
        <v>0</v>
      </c>
      <c r="J45" s="79"/>
      <c r="K45" s="79"/>
      <c r="L45" s="79"/>
      <c r="M45" s="79"/>
      <c r="N45" s="79"/>
      <c r="O45" s="79"/>
      <c r="P45" s="79"/>
      <c r="Q45" s="79"/>
    </row>
    <row r="46" spans="1:17" s="80" customFormat="1" ht="15" outlineLevel="1" x14ac:dyDescent="0.2">
      <c r="A46" s="68" t="s">
        <v>186</v>
      </c>
      <c r="B46" s="107" t="s">
        <v>199</v>
      </c>
      <c r="C46" s="183" t="s">
        <v>127</v>
      </c>
      <c r="D46" s="65" t="s">
        <v>176</v>
      </c>
      <c r="E46" s="52" t="s">
        <v>63</v>
      </c>
      <c r="F46" s="67">
        <v>1</v>
      </c>
      <c r="G46" s="495"/>
      <c r="H46" s="519">
        <f t="shared" ref="H46:H47" si="6">G46+G46*$I$6</f>
        <v>0</v>
      </c>
      <c r="I46" s="507">
        <f t="shared" ref="I46:I47" si="7">H46*F46</f>
        <v>0</v>
      </c>
      <c r="J46" s="79"/>
      <c r="K46" s="79"/>
      <c r="L46" s="79"/>
      <c r="M46" s="79"/>
      <c r="N46" s="79"/>
      <c r="O46" s="79"/>
      <c r="P46" s="79"/>
      <c r="Q46" s="79"/>
    </row>
    <row r="47" spans="1:17" s="80" customFormat="1" ht="30.75" outlineLevel="1" thickBot="1" x14ac:dyDescent="0.25">
      <c r="A47" s="136" t="s">
        <v>187</v>
      </c>
      <c r="B47" s="128" t="s">
        <v>197</v>
      </c>
      <c r="C47" s="145" t="s">
        <v>127</v>
      </c>
      <c r="D47" s="137" t="s">
        <v>175</v>
      </c>
      <c r="E47" s="289" t="s">
        <v>63</v>
      </c>
      <c r="F47" s="140">
        <f>'Memória de Cálculo'!G44</f>
        <v>3</v>
      </c>
      <c r="G47" s="488"/>
      <c r="H47" s="520">
        <f t="shared" si="6"/>
        <v>0</v>
      </c>
      <c r="I47" s="509">
        <f t="shared" si="7"/>
        <v>0</v>
      </c>
      <c r="J47" s="79"/>
      <c r="K47" s="79"/>
      <c r="L47" s="79"/>
      <c r="M47" s="79"/>
      <c r="N47" s="79"/>
      <c r="O47" s="79"/>
      <c r="P47" s="79"/>
      <c r="Q47" s="79"/>
    </row>
    <row r="48" spans="1:17" s="80" customFormat="1" ht="21" customHeight="1" outlineLevel="1" thickBot="1" x14ac:dyDescent="0.25">
      <c r="A48" s="48">
        <v>9</v>
      </c>
      <c r="B48" s="331" t="s">
        <v>69</v>
      </c>
      <c r="C48" s="332"/>
      <c r="D48" s="332"/>
      <c r="E48" s="332"/>
      <c r="F48" s="332"/>
      <c r="G48" s="332"/>
      <c r="H48" s="333"/>
      <c r="I48" s="523">
        <f>SUM(I49)</f>
        <v>0</v>
      </c>
      <c r="J48" s="79"/>
      <c r="K48" s="79"/>
      <c r="L48" s="79"/>
      <c r="M48" s="79"/>
      <c r="N48" s="79"/>
      <c r="O48" s="79"/>
      <c r="P48" s="79"/>
      <c r="Q48" s="79"/>
    </row>
    <row r="49" spans="1:17" s="80" customFormat="1" ht="15.75" outlineLevel="1" thickBot="1" x14ac:dyDescent="0.25">
      <c r="A49" s="34" t="s">
        <v>70</v>
      </c>
      <c r="B49" s="141" t="s">
        <v>19</v>
      </c>
      <c r="C49" s="167" t="s">
        <v>71</v>
      </c>
      <c r="D49" s="168" t="s">
        <v>72</v>
      </c>
      <c r="E49" s="49" t="s">
        <v>27</v>
      </c>
      <c r="F49" s="50">
        <v>1023.2351</v>
      </c>
      <c r="G49" s="496"/>
      <c r="H49" s="166">
        <f>G49+G49*$I$6</f>
        <v>0</v>
      </c>
      <c r="I49" s="524">
        <f>H49*F49</f>
        <v>0</v>
      </c>
      <c r="J49" s="79"/>
      <c r="K49" s="79"/>
      <c r="L49" s="79"/>
      <c r="M49" s="79"/>
      <c r="N49" s="79"/>
      <c r="O49" s="79"/>
      <c r="P49" s="79"/>
      <c r="Q49" s="79"/>
    </row>
    <row r="50" spans="1:17" s="80" customFormat="1" ht="33.75" customHeight="1" outlineLevel="1" thickBot="1" x14ac:dyDescent="0.25">
      <c r="A50" s="325" t="s">
        <v>73</v>
      </c>
      <c r="B50" s="326"/>
      <c r="C50" s="327"/>
      <c r="D50" s="327"/>
      <c r="E50" s="327"/>
      <c r="F50" s="327"/>
      <c r="G50" s="327"/>
      <c r="H50" s="328"/>
      <c r="I50" s="522">
        <f>I48+I16+I41+I39+I43+I35+I29+I20+I9</f>
        <v>0</v>
      </c>
      <c r="J50" s="79"/>
      <c r="K50" s="79"/>
      <c r="L50" s="79"/>
      <c r="M50" s="79"/>
      <c r="N50" s="79"/>
      <c r="O50" s="79"/>
      <c r="P50" s="79"/>
      <c r="Q50" s="79"/>
    </row>
    <row r="51" spans="1:17" s="80" customFormat="1" ht="15" outlineLevel="1" x14ac:dyDescent="0.2">
      <c r="A51" s="86"/>
      <c r="B51" s="233"/>
      <c r="C51" s="233"/>
      <c r="D51" s="234"/>
      <c r="E51" s="233"/>
      <c r="F51" s="233"/>
      <c r="G51" s="233"/>
      <c r="H51" s="233"/>
      <c r="I51" s="87"/>
      <c r="J51" s="79"/>
      <c r="K51" s="79"/>
      <c r="L51" s="79"/>
      <c r="M51" s="79"/>
      <c r="N51" s="79"/>
      <c r="O51" s="79"/>
      <c r="P51" s="79"/>
      <c r="Q51" s="79"/>
    </row>
    <row r="52" spans="1:17" s="80" customFormat="1" ht="33.75" customHeight="1" outlineLevel="1" x14ac:dyDescent="0.2">
      <c r="A52" s="89"/>
      <c r="B52" s="235"/>
      <c r="C52" s="235"/>
      <c r="D52" s="236"/>
      <c r="E52" s="235"/>
      <c r="F52" s="334" t="s">
        <v>214</v>
      </c>
      <c r="G52" s="334"/>
      <c r="H52" s="334"/>
      <c r="I52" s="335"/>
      <c r="J52" s="79"/>
      <c r="K52" s="79"/>
      <c r="L52" s="79"/>
      <c r="M52" s="79"/>
      <c r="N52" s="79"/>
      <c r="O52" s="79"/>
      <c r="P52" s="79"/>
      <c r="Q52" s="79"/>
    </row>
    <row r="53" spans="1:17" s="80" customFormat="1" ht="15" outlineLevel="1" x14ac:dyDescent="0.2">
      <c r="A53" s="89"/>
      <c r="B53" s="235"/>
      <c r="C53" s="235"/>
      <c r="D53" s="237"/>
      <c r="E53" s="235"/>
      <c r="F53" s="235"/>
      <c r="G53" s="329"/>
      <c r="H53" s="329"/>
      <c r="I53" s="91"/>
      <c r="J53" s="79"/>
      <c r="K53" s="79"/>
      <c r="L53" s="79"/>
      <c r="M53" s="79"/>
      <c r="N53" s="79"/>
      <c r="O53" s="79"/>
      <c r="P53" s="79"/>
      <c r="Q53" s="79"/>
    </row>
    <row r="54" spans="1:17" s="80" customFormat="1" ht="15" outlineLevel="1" x14ac:dyDescent="0.2">
      <c r="A54" s="89"/>
      <c r="B54" s="235"/>
      <c r="C54" s="238"/>
      <c r="D54" s="239"/>
      <c r="E54" s="240"/>
      <c r="F54" s="240"/>
      <c r="G54" s="240"/>
      <c r="H54" s="240"/>
      <c r="I54" s="241"/>
      <c r="J54" s="79"/>
      <c r="K54" s="79"/>
      <c r="L54" s="79"/>
      <c r="M54" s="79"/>
      <c r="N54" s="79"/>
      <c r="O54" s="79"/>
      <c r="P54" s="79"/>
      <c r="Q54" s="79"/>
    </row>
    <row r="55" spans="1:17" s="80" customFormat="1" ht="15" outlineLevel="1" x14ac:dyDescent="0.2">
      <c r="A55" s="89"/>
      <c r="B55" s="235"/>
      <c r="C55" s="235"/>
      <c r="D55" s="236"/>
      <c r="E55" s="235"/>
      <c r="F55" s="240"/>
      <c r="G55" s="235"/>
      <c r="H55" s="235"/>
      <c r="I55" s="95"/>
      <c r="J55" s="79"/>
      <c r="K55" s="79"/>
      <c r="L55" s="79"/>
      <c r="M55" s="79"/>
      <c r="N55" s="79"/>
      <c r="O55" s="79"/>
      <c r="P55" s="79"/>
      <c r="Q55" s="79"/>
    </row>
    <row r="56" spans="1:17" s="80" customFormat="1" ht="33.75" customHeight="1" outlineLevel="1" x14ac:dyDescent="0.2">
      <c r="A56" s="89"/>
      <c r="B56" s="235"/>
      <c r="C56" s="238"/>
      <c r="D56" s="239"/>
      <c r="E56" s="238"/>
      <c r="F56" s="235"/>
      <c r="G56" s="235"/>
      <c r="H56" s="235"/>
      <c r="I56" s="95"/>
      <c r="J56" s="79"/>
      <c r="K56" s="79"/>
      <c r="L56" s="79"/>
      <c r="M56" s="79"/>
      <c r="N56" s="79"/>
      <c r="O56" s="79"/>
      <c r="P56" s="79"/>
      <c r="Q56" s="79"/>
    </row>
    <row r="57" spans="1:17" s="85" customFormat="1" ht="30" customHeight="1" x14ac:dyDescent="0.2">
      <c r="A57" s="89"/>
      <c r="B57" s="235"/>
      <c r="C57" s="235"/>
      <c r="D57" s="237"/>
      <c r="E57" s="235"/>
      <c r="F57" s="235"/>
      <c r="G57" s="235"/>
      <c r="H57" s="235"/>
      <c r="I57" s="95"/>
      <c r="J57" s="82"/>
      <c r="K57" s="82"/>
      <c r="L57" s="83"/>
      <c r="M57" s="83"/>
      <c r="N57" s="83"/>
      <c r="O57" s="84"/>
      <c r="P57" s="84"/>
      <c r="Q57" s="84"/>
    </row>
    <row r="58" spans="1:17" x14ac:dyDescent="0.2">
      <c r="A58" s="89"/>
      <c r="B58" s="235"/>
      <c r="C58" s="235"/>
      <c r="D58" s="237"/>
      <c r="E58" s="235"/>
      <c r="F58" s="324"/>
      <c r="G58" s="324"/>
      <c r="H58" s="235"/>
      <c r="I58" s="95"/>
      <c r="J58" s="82"/>
      <c r="K58" s="8"/>
      <c r="L58" s="8"/>
      <c r="M58" s="8"/>
      <c r="N58" s="8"/>
      <c r="O58" s="88"/>
      <c r="P58" s="88"/>
      <c r="Q58" s="88"/>
    </row>
    <row r="59" spans="1:17" ht="13.5" thickBot="1" x14ac:dyDescent="0.25">
      <c r="A59" s="96"/>
      <c r="B59" s="73"/>
      <c r="C59" s="73"/>
      <c r="D59" s="97"/>
      <c r="E59" s="73"/>
      <c r="F59" s="73"/>
      <c r="G59" s="73"/>
      <c r="H59" s="73"/>
      <c r="I59" s="98"/>
      <c r="J59" s="92"/>
      <c r="K59" s="8"/>
      <c r="L59" s="8"/>
      <c r="M59" s="8"/>
      <c r="N59" s="8"/>
      <c r="O59" s="88"/>
      <c r="P59" s="88"/>
      <c r="Q59" s="88"/>
    </row>
    <row r="60" spans="1:17" ht="42.75" customHeight="1" x14ac:dyDescent="0.2">
      <c r="A60" s="74"/>
      <c r="B60" s="74"/>
      <c r="C60" s="74"/>
      <c r="D60" s="99"/>
      <c r="E60" s="74"/>
      <c r="F60" s="74"/>
      <c r="G60" s="74"/>
      <c r="H60" s="74"/>
      <c r="I60" s="100"/>
      <c r="J60" s="8"/>
      <c r="K60" s="8"/>
      <c r="L60" s="8"/>
      <c r="M60" s="8"/>
      <c r="N60" s="8"/>
      <c r="O60" s="88"/>
      <c r="P60" s="88"/>
      <c r="Q60" s="88"/>
    </row>
    <row r="61" spans="1:17" ht="12.75" customHeight="1" x14ac:dyDescent="0.2">
      <c r="A61" s="75"/>
      <c r="B61" s="75"/>
      <c r="C61" s="75"/>
      <c r="D61" s="90"/>
      <c r="E61" s="75"/>
      <c r="F61" s="75"/>
      <c r="G61" s="75"/>
      <c r="H61" s="75"/>
      <c r="I61" s="101"/>
      <c r="J61" s="93"/>
      <c r="K61" s="93"/>
      <c r="L61" s="93"/>
      <c r="M61" s="93"/>
      <c r="N61" s="93"/>
      <c r="O61" s="94"/>
    </row>
    <row r="62" spans="1:17" ht="12.75" hidden="1" customHeight="1" x14ac:dyDescent="0.2">
      <c r="J62" s="94"/>
      <c r="K62" s="94"/>
      <c r="L62" s="94"/>
      <c r="M62" s="94"/>
      <c r="N62" s="94"/>
      <c r="O62" s="94"/>
    </row>
    <row r="63" spans="1:17" ht="12.75" customHeight="1" x14ac:dyDescent="0.2">
      <c r="J63" s="94"/>
      <c r="K63" s="94"/>
      <c r="L63" s="94"/>
      <c r="M63" s="94"/>
      <c r="N63" s="94"/>
      <c r="O63" s="94"/>
    </row>
    <row r="64" spans="1:17" ht="12.75" customHeight="1" x14ac:dyDescent="0.2">
      <c r="J64" s="94"/>
      <c r="K64" s="94"/>
      <c r="L64" s="94"/>
      <c r="M64" s="94"/>
      <c r="N64" s="94"/>
      <c r="O64" s="94"/>
    </row>
    <row r="65" spans="10:15" ht="12.75" customHeight="1" x14ac:dyDescent="0.2">
      <c r="J65" s="94"/>
      <c r="K65" s="94"/>
      <c r="L65" s="94"/>
      <c r="M65" s="94"/>
      <c r="N65" s="94"/>
      <c r="O65" s="94"/>
    </row>
  </sheetData>
  <sheetProtection algorithmName="SHA-512" hashValue="MRz5Tg87m0tWUgDNr6JtPLIkOwmB9XwQgJ+yPgYXI4ypy0TZ0Sh33M38oBgRprKPAyCbMeEaNYroPG6okWt9sw==" saltValue="8lxOmJ8klhh38O1FypyhSA==" spinCount="100000" sheet="1" objects="1" scenarios="1"/>
  <protectedRanges>
    <protectedRange sqref="I3" name="Intervalo8"/>
    <protectedRange sqref="D56" name="Intervalo6"/>
    <protectedRange sqref="F52:I52" name="Intervalo4"/>
    <protectedRange sqref="G10:G15 G17:G19 G22:G23 G25:G28 G30:G34 G36:G38 G40 G42 G44:G47 G49" name="Intervalo2"/>
    <protectedRange sqref="G10:G15" name="Intervalo1"/>
    <protectedRange sqref="J6" name="Intervalo3"/>
    <protectedRange sqref="D54:D57" name="Intervalo5"/>
    <protectedRange sqref="I6" name="Intervalo7"/>
  </protectedRanges>
  <mergeCells count="24">
    <mergeCell ref="F58:G58"/>
    <mergeCell ref="A50:H50"/>
    <mergeCell ref="G53:H53"/>
    <mergeCell ref="C35:H35"/>
    <mergeCell ref="B43:H43"/>
    <mergeCell ref="B39:H39"/>
    <mergeCell ref="B41:H41"/>
    <mergeCell ref="B48:H48"/>
    <mergeCell ref="F52:I52"/>
    <mergeCell ref="B29:H29"/>
    <mergeCell ref="D1:I1"/>
    <mergeCell ref="A2:I2"/>
    <mergeCell ref="A3:G3"/>
    <mergeCell ref="A4:G4"/>
    <mergeCell ref="A5:G5"/>
    <mergeCell ref="H5:I5"/>
    <mergeCell ref="A6:G6"/>
    <mergeCell ref="B7:C7"/>
    <mergeCell ref="A8:H8"/>
    <mergeCell ref="B9:H9"/>
    <mergeCell ref="B20:H20"/>
    <mergeCell ref="C21:H21"/>
    <mergeCell ref="B24:H24"/>
    <mergeCell ref="B16:H16"/>
  </mergeCells>
  <phoneticPr fontId="47" type="noConversion"/>
  <printOptions horizontalCentered="1"/>
  <pageMargins left="0.70866141732283472" right="0.70866141732283472" top="0.74803149606299213" bottom="0.74803149606299213" header="0.31496062992125984" footer="0.31496062992125984"/>
  <pageSetup paperSize="9" scale="55" fitToHeight="4" orientation="portrait" r:id="rId1"/>
  <headerFooter alignWithMargins="0"/>
  <drawing r:id="rId2"/>
  <legacyDrawing r:id="rId3"/>
  <oleObjects>
    <mc:AlternateContent xmlns:mc="http://schemas.openxmlformats.org/markup-compatibility/2006">
      <mc:Choice Requires="x14">
        <oleObject progId="CorelDraw.Graphic.18" shapeId="12289" r:id="rId4">
          <objectPr defaultSize="0" autoPict="0" r:id="rId5">
            <anchor moveWithCells="1">
              <from>
                <xdr:col>1</xdr:col>
                <xdr:colOff>0</xdr:colOff>
                <xdr:row>0</xdr:row>
                <xdr:rowOff>76200</xdr:rowOff>
              </from>
              <to>
                <xdr:col>2</xdr:col>
                <xdr:colOff>342900</xdr:colOff>
                <xdr:row>0</xdr:row>
                <xdr:rowOff>895350</xdr:rowOff>
              </to>
            </anchor>
          </objectPr>
        </oleObject>
      </mc:Choice>
      <mc:Fallback>
        <oleObject progId="CorelDraw.Graphic.18" shapeId="1228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outlinePr summaryBelow="0"/>
    <pageSetUpPr fitToPage="1"/>
  </sheetPr>
  <dimension ref="A1:J56"/>
  <sheetViews>
    <sheetView showGridLines="0" showZeros="0" tabSelected="1" view="pageBreakPreview" zoomScaleNormal="100" zoomScaleSheetLayoutView="100" workbookViewId="0">
      <selection activeCell="B42" sqref="B42"/>
    </sheetView>
  </sheetViews>
  <sheetFormatPr defaultColWidth="9.140625" defaultRowHeight="12.75" outlineLevelRow="1" x14ac:dyDescent="0.2"/>
  <cols>
    <col min="1" max="1" width="5.85546875" style="1" customWidth="1"/>
    <col min="2" max="2" width="65.140625" style="1" customWidth="1"/>
    <col min="3" max="3" width="6.85546875" style="1" customWidth="1"/>
    <col min="4" max="4" width="10" style="1" customWidth="1"/>
    <col min="5" max="5" width="10.42578125" style="1" customWidth="1"/>
    <col min="6" max="6" width="18" style="1" customWidth="1"/>
    <col min="7" max="7" width="8.85546875" style="1" bestFit="1" customWidth="1"/>
    <col min="8" max="8" width="9.28515625" style="60" customWidth="1"/>
    <col min="9" max="9" width="13.7109375" style="1" bestFit="1" customWidth="1"/>
    <col min="10" max="16384" width="9.140625" style="1"/>
  </cols>
  <sheetData>
    <row r="1" spans="1:10" ht="75.75" customHeight="1" thickBot="1" x14ac:dyDescent="0.25">
      <c r="A1" s="47"/>
      <c r="B1" s="296" t="s">
        <v>0</v>
      </c>
      <c r="C1" s="296"/>
      <c r="D1" s="296"/>
      <c r="E1" s="296"/>
      <c r="F1" s="296"/>
      <c r="G1" s="296"/>
      <c r="H1" s="297"/>
      <c r="I1" s="8"/>
    </row>
    <row r="2" spans="1:10" s="42" customFormat="1" ht="24.95" customHeight="1" thickBot="1" x14ac:dyDescent="0.25">
      <c r="A2" s="348" t="s">
        <v>74</v>
      </c>
      <c r="B2" s="349"/>
      <c r="C2" s="349"/>
      <c r="D2" s="349"/>
      <c r="E2" s="349"/>
      <c r="F2" s="349"/>
      <c r="G2" s="349"/>
      <c r="H2" s="350"/>
      <c r="I2" s="41"/>
    </row>
    <row r="3" spans="1:10" s="33" customFormat="1" ht="20.100000000000001" customHeight="1" x14ac:dyDescent="0.2">
      <c r="A3" s="351" t="str">
        <f>Orçamento!A3</f>
        <v>OBRA: Reforma de Praça no Distrito de Ponte Firme</v>
      </c>
      <c r="B3" s="352"/>
      <c r="C3" s="352"/>
      <c r="D3" s="352"/>
      <c r="E3" s="352"/>
      <c r="F3" s="352"/>
      <c r="G3" s="352"/>
      <c r="H3" s="353"/>
      <c r="I3" s="38"/>
    </row>
    <row r="4" spans="1:10" s="33" customFormat="1" ht="31.9" customHeight="1" thickBot="1" x14ac:dyDescent="0.25">
      <c r="A4" s="354" t="str">
        <f>Orçamento!A4</f>
        <v>LOCAL: Localizada entre a Avenida Presidente Tancredo Neves e Rua Coronel Farnese Maciel, no Distrito de São Pedro da Ponte Firme, no município de Presidente Olegário - MG</v>
      </c>
      <c r="B4" s="355"/>
      <c r="C4" s="355"/>
      <c r="D4" s="355"/>
      <c r="E4" s="355"/>
      <c r="F4" s="355"/>
      <c r="G4" s="355"/>
      <c r="H4" s="356"/>
      <c r="I4" s="39"/>
    </row>
    <row r="5" spans="1:10" s="33" customFormat="1" ht="45" customHeight="1" thickBot="1" x14ac:dyDescent="0.25">
      <c r="A5" s="109" t="s">
        <v>7</v>
      </c>
      <c r="B5" s="110" t="s">
        <v>9</v>
      </c>
      <c r="C5" s="308" t="s">
        <v>75</v>
      </c>
      <c r="D5" s="358"/>
      <c r="E5" s="358"/>
      <c r="F5" s="309"/>
      <c r="G5" s="308" t="s">
        <v>76</v>
      </c>
      <c r="H5" s="357"/>
      <c r="I5" s="38"/>
    </row>
    <row r="6" spans="1:10" s="33" customFormat="1" ht="24" customHeight="1" thickBot="1" x14ac:dyDescent="0.25">
      <c r="A6" s="143" t="str">
        <f>Orçamento!A9</f>
        <v>1</v>
      </c>
      <c r="B6" s="321" t="str">
        <f>Orçamento!B9</f>
        <v>SERVIÇOS PRELIMINARES</v>
      </c>
      <c r="C6" s="322"/>
      <c r="D6" s="322"/>
      <c r="E6" s="322"/>
      <c r="F6" s="322"/>
      <c r="G6" s="322"/>
      <c r="H6" s="323"/>
      <c r="I6" s="38"/>
    </row>
    <row r="7" spans="1:10" s="33" customFormat="1" ht="75" x14ac:dyDescent="0.2">
      <c r="A7" s="130" t="str">
        <f>Orçamento!A10</f>
        <v>1.1</v>
      </c>
      <c r="B7" s="132" t="str">
        <f>Orçamento!D10</f>
        <v>FORNECIMENTO E COLOCAÇÃO DE PLACA DE OBRA EM CHAPA GALVANIZADA (3,00 X 1,50 M) - EM CHAPA GALVANIZADA 0,26 AFIXADAS COM REBITES 540 E PARAFUSOS 3/8, EM ESTRUTURA METÁLICA VIGA U 2" ENRIJECIDA COM METALON 20 X 20, SUPORTE EM EUCALIPTO AUTOCLAVADO PINTADAS</v>
      </c>
      <c r="C7" s="359" t="s">
        <v>77</v>
      </c>
      <c r="D7" s="359"/>
      <c r="E7" s="359"/>
      <c r="F7" s="359"/>
      <c r="G7" s="134">
        <v>1</v>
      </c>
      <c r="H7" s="147" t="str">
        <f>Orçamento!E10</f>
        <v>U</v>
      </c>
      <c r="I7" s="38"/>
    </row>
    <row r="8" spans="1:10" s="33" customFormat="1" ht="45" x14ac:dyDescent="0.2">
      <c r="A8" s="68" t="str">
        <f>Orçamento!A11</f>
        <v>1.2</v>
      </c>
      <c r="B8" s="51" t="str">
        <f>Orçamento!D11</f>
        <v>MOBILIZAÇÃO E DESMOBILIZAÇÃO DE CONTAINER, INCLUSIVE
CARGA, DESCARGA E TRANSPORTE EM CAMINHÃO CARROCERIA
COM GUINDAUTO (MUNCK), EXCLUSIVE LOCAÇÃO DO CONTAINER</v>
      </c>
      <c r="C8" s="360" t="s">
        <v>213</v>
      </c>
      <c r="D8" s="360"/>
      <c r="E8" s="360"/>
      <c r="F8" s="360"/>
      <c r="G8" s="146">
        <v>1</v>
      </c>
      <c r="H8" s="114" t="str">
        <f>Orçamento!E11</f>
        <v>U</v>
      </c>
      <c r="I8" s="38"/>
    </row>
    <row r="9" spans="1:10" s="33" customFormat="1" ht="90" x14ac:dyDescent="0.2">
      <c r="A9" s="68" t="str">
        <f>Orçamento!A12</f>
        <v>1.3</v>
      </c>
      <c r="B9" s="51" t="str">
        <f>Orçamento!D12</f>
        <v>LOCAÇÃO DE CONTAINER COM ISOLAMENTO TÉRMICO, TIPO 3,
PARA DEPÓSITO/FERRAMENTARIA DE OBRA, COM MEDIDAS
REFERENCIAIS DE (6) METROS COMPRIMENTO, (2,3) METROS
LARGURA E (2,5) METROS ALTURA ÚTIL INTERNA, INCLUSIVE
LIGAÇÕES ELÉTRICAS INTERNAS, EXCLUSIVE MOBILIZAÇÃO/
DESMOBILIZAÇÃO E LIGAÇÕES PROVISÓRIAS EXTERNAS</v>
      </c>
      <c r="C9" s="337" t="s">
        <v>169</v>
      </c>
      <c r="D9" s="338"/>
      <c r="E9" s="338"/>
      <c r="F9" s="339"/>
      <c r="G9" s="146">
        <v>3</v>
      </c>
      <c r="H9" s="242" t="str">
        <f>Orçamento!E12</f>
        <v>MÊS</v>
      </c>
      <c r="I9" s="38"/>
    </row>
    <row r="10" spans="1:10" s="33" customFormat="1" ht="45" x14ac:dyDescent="0.2">
      <c r="A10" s="68" t="str">
        <f>Orçamento!A13</f>
        <v>1.4</v>
      </c>
      <c r="B10" s="51" t="str">
        <f>Orçamento!D13</f>
        <v>LOCAÇÃO DE BANHEIRO QUÍMICO, DIMENSÃO (110X120X230)CM,
LINHA PADRÃO, CONTENDO UMA (1) PIA/HIGIENIZADOR DE MÃOS,
INCLUSIVE MANUTENÇÃO E MOBILIZAÇÃO/DESMOBILIZAÇÃO</v>
      </c>
      <c r="C10" s="337" t="s">
        <v>170</v>
      </c>
      <c r="D10" s="338"/>
      <c r="E10" s="338"/>
      <c r="F10" s="339"/>
      <c r="G10" s="146">
        <v>3</v>
      </c>
      <c r="H10" s="242" t="str">
        <f>Orçamento!E13</f>
        <v>MÊS</v>
      </c>
      <c r="I10" s="38"/>
    </row>
    <row r="11" spans="1:10" s="33" customFormat="1" ht="84.6" customHeight="1" outlineLevel="1" x14ac:dyDescent="0.2">
      <c r="A11" s="68" t="str">
        <f>Orçamento!A14</f>
        <v>1.5</v>
      </c>
      <c r="B11" s="51" t="str">
        <f>Orçamento!D14</f>
        <v>DESMATAMENTO, DESTOCAMENTO E LIMPEZA INCLUSIVE TRANSPORTE ATÉ 50 M</v>
      </c>
      <c r="C11" s="340" t="s">
        <v>191</v>
      </c>
      <c r="D11" s="340"/>
      <c r="E11" s="340"/>
      <c r="F11" s="340"/>
      <c r="G11" s="54">
        <f>(((147.46*2)+(28.27*2)) *1.5) + ( (6.62+10.7+11.23+15.41+10.19+10.19+8.36) *1 ) +  (3.14 *(2.9^2)) + (((76.55*2)+(19.28*2))*2)</f>
        <v>1009.6174000000001</v>
      </c>
      <c r="H11" s="242" t="str">
        <f>Orçamento!E14</f>
        <v>M2</v>
      </c>
      <c r="I11" s="38"/>
      <c r="J11" s="38"/>
    </row>
    <row r="12" spans="1:10" s="33" customFormat="1" ht="52.9" customHeight="1" outlineLevel="1" thickBot="1" x14ac:dyDescent="0.25">
      <c r="A12" s="136" t="str">
        <f>Orçamento!A15</f>
        <v>1.6</v>
      </c>
      <c r="B12" s="137" t="str">
        <f>Orçamento!D15</f>
        <v>LOCAÇÃO TOPOGRÁFICA DE VINTE UM (21) ATÉ CINQUENTA (50)
PONTOS REFERENCIAIS, INCLUSIVE ESTACA (PIQUETE) DE
MARCAÇÃO</v>
      </c>
      <c r="C12" s="345" t="s">
        <v>78</v>
      </c>
      <c r="D12" s="345"/>
      <c r="E12" s="345"/>
      <c r="F12" s="345"/>
      <c r="G12" s="140">
        <f>4+4+6+2</f>
        <v>16</v>
      </c>
      <c r="H12" s="161" t="str">
        <f>Orçamento!E15</f>
        <v>U</v>
      </c>
      <c r="I12" s="38"/>
      <c r="J12" s="38"/>
    </row>
    <row r="13" spans="1:10" s="33" customFormat="1" ht="15.75" outlineLevel="1" thickBot="1" x14ac:dyDescent="0.25">
      <c r="A13" s="143">
        <f>Orçamento!A16</f>
        <v>2</v>
      </c>
      <c r="B13" s="321" t="s">
        <v>149</v>
      </c>
      <c r="C13" s="322"/>
      <c r="D13" s="322"/>
      <c r="E13" s="322"/>
      <c r="F13" s="322"/>
      <c r="G13" s="322"/>
      <c r="H13" s="323"/>
      <c r="I13" s="38"/>
      <c r="J13" s="38"/>
    </row>
    <row r="14" spans="1:10" s="33" customFormat="1" ht="60" outlineLevel="1" x14ac:dyDescent="0.2">
      <c r="A14" s="130" t="str">
        <f>Orçamento!A17</f>
        <v>2.1</v>
      </c>
      <c r="B14" s="132" t="str">
        <f>Orçamento!D17</f>
        <v>DEMOLIÇÃO MANUAL DE PISO CIMENTADO OU CONTRAPISO DE ARGAMASSA, COM ESPESSURA MÁXIMA DE 10CM, INCLUSIVE AFASTAMENTO E EMPILHAMENTO, EXCLUSIVE TRANSPORTE E RETIRADA DO MATERIAL DEMOLIDO</v>
      </c>
      <c r="C14" s="347" t="s">
        <v>152</v>
      </c>
      <c r="D14" s="347"/>
      <c r="E14" s="347"/>
      <c r="F14" s="347"/>
      <c r="G14" s="135">
        <f>4.4*5</f>
        <v>22</v>
      </c>
      <c r="H14" s="178" t="str">
        <f>Orçamento!E17</f>
        <v>M2</v>
      </c>
      <c r="I14" s="38"/>
      <c r="J14" s="38"/>
    </row>
    <row r="15" spans="1:10" s="33" customFormat="1" ht="60" outlineLevel="1" x14ac:dyDescent="0.2">
      <c r="A15" s="68" t="str">
        <f>Orçamento!A18</f>
        <v>2.2</v>
      </c>
      <c r="B15" s="51" t="str">
        <f>Orçamento!D18</f>
        <v>DEMOLIÇÃO MECANIZADA DE CONCRETO ARMADO, COM EQUIPAMENTO ELÉTRICO, INCLUSIVE AFASTAMENTO E EMPILHAMENTO, EXCLUSIVE TRANSPORTE E RETIRADA DO MATERIAL DEMOLIDO</v>
      </c>
      <c r="C15" s="341" t="s">
        <v>158</v>
      </c>
      <c r="D15" s="342"/>
      <c r="E15" s="342"/>
      <c r="F15" s="343"/>
      <c r="G15" s="53">
        <f>(0.6*0.8*1.1)</f>
        <v>0.52800000000000002</v>
      </c>
      <c r="H15" s="179" t="str">
        <f>Orçamento!E18</f>
        <v>M3</v>
      </c>
      <c r="I15" s="38"/>
      <c r="J15" s="38"/>
    </row>
    <row r="16" spans="1:10" s="33" customFormat="1" ht="45.75" outlineLevel="1" thickBot="1" x14ac:dyDescent="0.25">
      <c r="A16" s="136" t="str">
        <f>Orçamento!A19</f>
        <v>2.3</v>
      </c>
      <c r="B16" s="137" t="str">
        <f>Orçamento!D19</f>
        <v>TRANSPORTE DE MATERIAL DE QUALQUER NATUREZA EM CAMINHÃO, DISTÂNCIA MENOR OU IGUAL A 1KM, DENTRO DO PERÍMETRO URBANO, EXCLUSIVE CARGA, INCLUSIVE DESCARGA</v>
      </c>
      <c r="C16" s="362" t="s">
        <v>190</v>
      </c>
      <c r="D16" s="363"/>
      <c r="E16" s="363"/>
      <c r="F16" s="364"/>
      <c r="G16" s="140">
        <f>(22*0.05)+(0.6*0.8*1.1)</f>
        <v>1.6280000000000001</v>
      </c>
      <c r="H16" s="161" t="str">
        <f>Orçamento!E19</f>
        <v xml:space="preserve"> M3</v>
      </c>
      <c r="I16" s="38"/>
      <c r="J16" s="38"/>
    </row>
    <row r="17" spans="1:10" s="33" customFormat="1" ht="21.75" customHeight="1" outlineLevel="1" thickBot="1" x14ac:dyDescent="0.25">
      <c r="A17" s="149">
        <f>Orçamento!A20</f>
        <v>3</v>
      </c>
      <c r="B17" s="365" t="str">
        <f>Orçamento!B20</f>
        <v>MOVIMENTAÇÕES DE TERRA</v>
      </c>
      <c r="C17" s="316"/>
      <c r="D17" s="316"/>
      <c r="E17" s="316"/>
      <c r="F17" s="316"/>
      <c r="G17" s="316"/>
      <c r="H17" s="317"/>
      <c r="I17" s="38"/>
      <c r="J17" s="38"/>
    </row>
    <row r="18" spans="1:10" s="33" customFormat="1" ht="18.75" customHeight="1" outlineLevel="1" thickBot="1" x14ac:dyDescent="0.25">
      <c r="A18" s="152" t="str">
        <f>Orçamento!A21</f>
        <v>3.1</v>
      </c>
      <c r="B18" s="366" t="str">
        <f>Orçamento!C21</f>
        <v>Cortes</v>
      </c>
      <c r="C18" s="367"/>
      <c r="D18" s="367"/>
      <c r="E18" s="367"/>
      <c r="F18" s="367"/>
      <c r="G18" s="367"/>
      <c r="H18" s="368"/>
      <c r="I18" s="38"/>
      <c r="J18" s="38"/>
    </row>
    <row r="19" spans="1:10" s="33" customFormat="1" ht="45.75" customHeight="1" outlineLevel="1" x14ac:dyDescent="0.2">
      <c r="A19" s="130" t="str">
        <f>Orçamento!A22</f>
        <v>3.1.1</v>
      </c>
      <c r="B19" s="132" t="str">
        <f>Orçamento!D22</f>
        <v>ESCAVAÇÃO MECÂNICA EM MATERIAL DE 1ª CATEGORIA, INCLUSIVE CARGA EM CAMINHÃO, EXCLUSIVE TRANSPORTE E DESCARGA</v>
      </c>
      <c r="C19" s="347" t="s">
        <v>148</v>
      </c>
      <c r="D19" s="347"/>
      <c r="E19" s="347"/>
      <c r="F19" s="347"/>
      <c r="G19" s="134">
        <f>(14.96+14.72+5.87+6.03)+(14.96+14.72+5.87+6.03)*0.3</f>
        <v>54.053999999999995</v>
      </c>
      <c r="H19" s="147" t="str">
        <f>Orçamento!E22</f>
        <v>M3</v>
      </c>
      <c r="I19" s="38"/>
      <c r="J19" s="38"/>
    </row>
    <row r="20" spans="1:10" s="33" customFormat="1" ht="45.75" outlineLevel="1" thickBot="1" x14ac:dyDescent="0.25">
      <c r="A20" s="69" t="str">
        <f>Orçamento!A23</f>
        <v>3.1.2</v>
      </c>
      <c r="B20" s="65" t="s">
        <v>37</v>
      </c>
      <c r="C20" s="373" t="s">
        <v>148</v>
      </c>
      <c r="D20" s="373"/>
      <c r="E20" s="373"/>
      <c r="F20" s="373"/>
      <c r="G20" s="285">
        <f>(14.96+14.72+5.87+6.03)+(14.96+14.72+5.87+6.03)*0.3</f>
        <v>54.053999999999995</v>
      </c>
      <c r="H20" s="184" t="str">
        <f>Orçamento!E23</f>
        <v xml:space="preserve"> M3</v>
      </c>
      <c r="I20" s="38"/>
      <c r="J20" s="38"/>
    </row>
    <row r="21" spans="1:10" s="33" customFormat="1" ht="20.100000000000001" customHeight="1" thickBot="1" x14ac:dyDescent="0.25">
      <c r="A21" s="286" t="str">
        <f>Orçamento!A24</f>
        <v>3.2</v>
      </c>
      <c r="B21" s="369" t="str">
        <f>Orçamento!B24</f>
        <v>Aterros</v>
      </c>
      <c r="C21" s="370"/>
      <c r="D21" s="370"/>
      <c r="E21" s="370"/>
      <c r="F21" s="370"/>
      <c r="G21" s="370"/>
      <c r="H21" s="371"/>
    </row>
    <row r="22" spans="1:10" s="33" customFormat="1" ht="45" customHeight="1" x14ac:dyDescent="0.2">
      <c r="A22" s="276" t="str">
        <f>Orçamento!A25</f>
        <v>3.2.1</v>
      </c>
      <c r="B22" s="151" t="str">
        <f>Orçamento!D25</f>
        <v>ESCAVAÇÃO MECÂNICA EM MATERIAL DE 1ª CATEGORIA, INCLUSIVE CARGA EM CAMINHÃO, EXCLUSIVE TRANSPORTE E DESCARGA</v>
      </c>
      <c r="C22" s="372" t="s">
        <v>209</v>
      </c>
      <c r="D22" s="372"/>
      <c r="E22" s="372"/>
      <c r="F22" s="372"/>
      <c r="G22" s="278">
        <f>(38.28+42.1+5.48+(19.71*0.4)) +(38.28+42.1+5.48+(19.71*0.4))*0.1</f>
        <v>103.11839999999999</v>
      </c>
      <c r="H22" s="154" t="str">
        <f>Orçamento!E25</f>
        <v>M3</v>
      </c>
    </row>
    <row r="23" spans="1:10" s="33" customFormat="1" ht="64.5" customHeight="1" x14ac:dyDescent="0.2">
      <c r="A23" s="279" t="str">
        <f>Orçamento!A26</f>
        <v>3.2.2</v>
      </c>
      <c r="B23" s="277" t="str">
        <f>Orçamento!D26</f>
        <v>TRANSPORTE DE MATERIAL DE QUALQUER NATUREZA EM CAMINHÃO, DISTÂNCIA MAIOR QUE 20KM E MENOR OU IGUAL A 30KM, DENTRO DO PERÍMETRO URBANO, EXCLUSIVE CARGA, INCLUSIVE DESCARGA</v>
      </c>
      <c r="C23" s="336" t="s">
        <v>205</v>
      </c>
      <c r="D23" s="336"/>
      <c r="E23" s="336"/>
      <c r="F23" s="336"/>
      <c r="G23" s="172">
        <f>((38.28+42.1+5.48+(19.71*0.4)) +(38.28+42.1+5.48+(7.89))*0.1)*20.7</f>
        <v>2134.5632999999998</v>
      </c>
      <c r="H23" s="280" t="str">
        <f>Orçamento!E26</f>
        <v>M3xKM</v>
      </c>
    </row>
    <row r="24" spans="1:10" s="33" customFormat="1" ht="59.25" customHeight="1" x14ac:dyDescent="0.2">
      <c r="A24" s="279" t="str">
        <f>Orçamento!A27</f>
        <v>3.2.3</v>
      </c>
      <c r="B24" s="277" t="str">
        <f>Orçamento!D27</f>
        <v>CASCALHO COM TEOR ÓTIMO ARGILOSO PARA COMPACTAÇÃO</v>
      </c>
      <c r="C24" s="336" t="s">
        <v>210</v>
      </c>
      <c r="D24" s="336"/>
      <c r="E24" s="336"/>
      <c r="F24" s="336"/>
      <c r="G24" s="172">
        <f>(38.28+42.1+5.48+(19.71*0.4)) +(38.28+42.1+5.48+(19.71*0.4))*0.1</f>
        <v>103.11839999999999</v>
      </c>
      <c r="H24" s="280" t="str">
        <f>Orçamento!E27</f>
        <v>M3</v>
      </c>
    </row>
    <row r="25" spans="1:10" s="33" customFormat="1" ht="54" customHeight="1" outlineLevel="1" thickBot="1" x14ac:dyDescent="0.25">
      <c r="A25" s="281" t="str">
        <f>Orçamento!A28</f>
        <v>3.2.4</v>
      </c>
      <c r="B25" s="282" t="str">
        <f>Orçamento!D28</f>
        <v>EXECUÇÃO E COMPACTAÇÃO DE ATERRO COM SOLO PREDOMINANTEMENTE ARGILOSO - EXCLUSIVE SOLO, ESCAVAÇÃO, CARGA E TRANSPORTE. AF_11/2019</v>
      </c>
      <c r="C25" s="346" t="s">
        <v>210</v>
      </c>
      <c r="D25" s="346"/>
      <c r="E25" s="346"/>
      <c r="F25" s="346"/>
      <c r="G25" s="283">
        <f>(38.28+42.1+5.48+(19.71*0.4)) +(38.28+42.1+5.48+(19.71*0.4))*0.1</f>
        <v>103.11839999999999</v>
      </c>
      <c r="H25" s="284" t="str">
        <f>Orçamento!E28</f>
        <v>M3</v>
      </c>
      <c r="I25" s="38"/>
      <c r="J25" s="38"/>
    </row>
    <row r="26" spans="1:10" s="33" customFormat="1" ht="20.100000000000001" customHeight="1" thickBot="1" x14ac:dyDescent="0.25">
      <c r="A26" s="268">
        <f>Orçamento!A29</f>
        <v>4</v>
      </c>
      <c r="B26" s="361" t="str">
        <f>Orçamento!B29</f>
        <v>PASSEIOS</v>
      </c>
      <c r="C26" s="322"/>
      <c r="D26" s="322"/>
      <c r="E26" s="322"/>
      <c r="F26" s="322"/>
      <c r="G26" s="322"/>
      <c r="H26" s="323"/>
    </row>
    <row r="27" spans="1:10" s="33" customFormat="1" ht="87" customHeight="1" outlineLevel="1" x14ac:dyDescent="0.2">
      <c r="A27" s="130" t="str">
        <f>Orçamento!A30</f>
        <v>4.1</v>
      </c>
      <c r="B27" s="132" t="str">
        <f>Orçamento!D30</f>
        <v>REGULARIZAÇÃO MANUAL E COMPACTAÇÃO MECANIZADA DE TERRENO COM PLACA VIBRATÓRIA, EXCLUSIVE DESMATAMENTO, DESTOCAMENTO, LIMPEZA/ROÇADA DO TERRENO</v>
      </c>
      <c r="C27" s="347" t="s">
        <v>207</v>
      </c>
      <c r="D27" s="347"/>
      <c r="E27" s="347"/>
      <c r="F27" s="347"/>
      <c r="G27" s="134">
        <f>((((((147.46*2)+(28.27*2))*1.5)+(2.2*0.5*9)+(6.62+10.7+11.26+15.41+10.19+10.19+8.36))*1 )+ (3.14 *2.9^2))</f>
        <v>636.2274000000001</v>
      </c>
      <c r="H27" s="147" t="str">
        <f>Orçamento!E30</f>
        <v>M2</v>
      </c>
      <c r="I27" s="38"/>
      <c r="J27" s="38"/>
    </row>
    <row r="28" spans="1:10" s="33" customFormat="1" ht="87" customHeight="1" outlineLevel="1" x14ac:dyDescent="0.2">
      <c r="A28" s="68" t="str">
        <f>Orçamento!A31</f>
        <v>4.2</v>
      </c>
      <c r="B28" s="51" t="str">
        <f>Orçamento!D31</f>
        <v>EXECUÇÃO DE PASSEIO (CALÇADA) OU PISO DE CONCRETO COM CONCRETO MOLDADO IN LOCO, FEITO EM OBRA, ACABAMENTO CONVENCIONAL, NÃO ARMADO. AF_08/2022</v>
      </c>
      <c r="C28" s="340" t="s">
        <v>192</v>
      </c>
      <c r="D28" s="340"/>
      <c r="E28" s="340"/>
      <c r="F28" s="340"/>
      <c r="G28" s="146">
        <f>((((((147.46*2)+(28.27*2))*1.5)+(2.2*0.5*9)+(6.62+10.7+11.26+15.41+10.19+10.19+8.36))*1 )+ (3.14 *2.9^2))*0.08</f>
        <v>50.898192000000009</v>
      </c>
      <c r="H28" s="114" t="str">
        <f>Orçamento!E31</f>
        <v>M3</v>
      </c>
      <c r="I28" s="38"/>
      <c r="J28" s="38"/>
    </row>
    <row r="29" spans="1:10" s="33" customFormat="1" ht="30" outlineLevel="1" x14ac:dyDescent="0.2">
      <c r="A29" s="68" t="str">
        <f>Orçamento!A32</f>
        <v>4.3</v>
      </c>
      <c r="B29" s="51" t="str">
        <f>Orçamento!D32</f>
        <v>RAMPA PARA ACESSO DE DEFICIENTE, EM CONCRETO SIMPLES FCK = 25 MPA, DESEMPENADA, COM PINTURA INDICATIVA, 02 DEMÃOS</v>
      </c>
      <c r="C29" s="340" t="s">
        <v>79</v>
      </c>
      <c r="D29" s="340"/>
      <c r="E29" s="340"/>
      <c r="F29" s="340"/>
      <c r="G29" s="146">
        <v>2</v>
      </c>
      <c r="H29" s="114" t="str">
        <f>Orçamento!E32</f>
        <v>U</v>
      </c>
      <c r="I29" s="38"/>
      <c r="J29" s="38"/>
    </row>
    <row r="30" spans="1:10" s="33" customFormat="1" ht="30.75" customHeight="1" outlineLevel="1" x14ac:dyDescent="0.2">
      <c r="A30" s="68" t="str">
        <f>Orçamento!A33</f>
        <v>4.4</v>
      </c>
      <c r="B30" s="51" t="str">
        <f>Orçamento!D33</f>
        <v>PLACA DE CONCRETO ARMADO D = 5 CM, PRÉ MOLDADA</v>
      </c>
      <c r="C30" s="340" t="s">
        <v>208</v>
      </c>
      <c r="D30" s="340"/>
      <c r="E30" s="340"/>
      <c r="F30" s="340"/>
      <c r="G30" s="146">
        <f xml:space="preserve"> (0.6+0.08+0.08) * 2.51</f>
        <v>1.9075999999999995</v>
      </c>
      <c r="H30" s="114" t="str">
        <f>Orçamento!E33</f>
        <v>M2</v>
      </c>
      <c r="I30" s="38"/>
      <c r="J30" s="38"/>
    </row>
    <row r="31" spans="1:10" s="33" customFormat="1" ht="48.75" customHeight="1" outlineLevel="1" thickBot="1" x14ac:dyDescent="0.25">
      <c r="A31" s="136" t="str">
        <f>Orçamento!A34</f>
        <v>4.5</v>
      </c>
      <c r="B31" s="137" t="str">
        <f>Orçamento!D34</f>
        <v>CAIAÇÃO A DUAS DEMÃOS (EXECUÇÃO, INCLUINDO FORNECIMENTO E TRANSPORTE DE TODOS OS MATERIAIS)</v>
      </c>
      <c r="C31" s="345" t="s">
        <v>80</v>
      </c>
      <c r="D31" s="345"/>
      <c r="E31" s="345"/>
      <c r="F31" s="345"/>
      <c r="G31" s="139">
        <f>((147.46*2*0.15)+(28.27*2*0.15))+((147.46*2*0.1)+(28.27*2*0.1))</f>
        <v>87.865000000000009</v>
      </c>
      <c r="H31" s="148" t="str">
        <f>Orçamento!E34</f>
        <v>M2</v>
      </c>
      <c r="I31" s="38"/>
      <c r="J31" s="38"/>
    </row>
    <row r="32" spans="1:10" s="33" customFormat="1" ht="15.75" outlineLevel="1" thickBot="1" x14ac:dyDescent="0.25">
      <c r="A32" s="269">
        <f>Orçamento!A35</f>
        <v>5</v>
      </c>
      <c r="B32" s="365" t="str">
        <f>Orçamento!C35</f>
        <v>PISTA DE CAMINHADA</v>
      </c>
      <c r="C32" s="316"/>
      <c r="D32" s="316"/>
      <c r="E32" s="316"/>
      <c r="F32" s="316"/>
      <c r="G32" s="316"/>
      <c r="H32" s="317"/>
      <c r="I32" s="38"/>
      <c r="J32" s="38"/>
    </row>
    <row r="33" spans="1:10" s="33" customFormat="1" ht="45" outlineLevel="1" x14ac:dyDescent="0.2">
      <c r="A33" s="111" t="str">
        <f>Orçamento!A36</f>
        <v>5.1</v>
      </c>
      <c r="B33" s="105" t="str">
        <f>Orçamento!D36</f>
        <v>REGULARIZAÇÃO MANUAL E COMPACTAÇÃO MECANIZADA DE TERRENO COM PLACA VIBRATÓRIA, EXCLUSIVE DESMATAMENTO, DESTOCAMENTO, LIMPEZA/ROÇADA DO TERRENO</v>
      </c>
      <c r="C33" s="344" t="s">
        <v>206</v>
      </c>
      <c r="D33" s="344"/>
      <c r="E33" s="344"/>
      <c r="F33" s="344"/>
      <c r="G33" s="185">
        <f>((19.28*2)+(76.55*2))*2</f>
        <v>383.32</v>
      </c>
      <c r="H33" s="243" t="str">
        <f>Orçamento!E36</f>
        <v>M2</v>
      </c>
      <c r="I33" s="38"/>
      <c r="J33" s="38"/>
    </row>
    <row r="34" spans="1:10" s="33" customFormat="1" ht="45" outlineLevel="1" x14ac:dyDescent="0.2">
      <c r="A34" s="34" t="str">
        <f>Orçamento!A37</f>
        <v>5.2</v>
      </c>
      <c r="B34" s="35" t="str">
        <f>Orçamento!D37</f>
        <v>EXECUÇÃO DE PASSEIO (CALÇADA) OU PISO DE CONCRETO COM CONCRETO MOLDADO IN LOCO, FEITO EM OBRA, ACABAMENTO CONVENCIONAL, NÃO ARMADO. AF_08/20 22</v>
      </c>
      <c r="C34" s="344" t="s">
        <v>160</v>
      </c>
      <c r="D34" s="344"/>
      <c r="E34" s="344"/>
      <c r="F34" s="344"/>
      <c r="G34" s="156">
        <f>((19.28*2)+(76.55*2))*2*0.08</f>
        <v>30.665600000000001</v>
      </c>
      <c r="H34" s="113" t="str">
        <f>Orçamento!E37</f>
        <v>M3</v>
      </c>
      <c r="I34" s="38"/>
      <c r="J34" s="38"/>
    </row>
    <row r="35" spans="1:10" s="33" customFormat="1" ht="30.75" outlineLevel="1" thickBot="1" x14ac:dyDescent="0.25">
      <c r="A35" s="136" t="str">
        <f>Orçamento!A38</f>
        <v>5.3</v>
      </c>
      <c r="B35" s="137" t="str">
        <f>Orçamento!D38</f>
        <v>PINTURA ACRÍLICA PARA PISO EM PASSEIO/SUPERFÍCIE
CIMENTADA, DUAS (2) DEMÃOS</v>
      </c>
      <c r="C35" s="345" t="s">
        <v>163</v>
      </c>
      <c r="D35" s="345"/>
      <c r="E35" s="345"/>
      <c r="F35" s="345"/>
      <c r="G35" s="139">
        <f>((19.28*2)+(76.55*2))*2</f>
        <v>383.32</v>
      </c>
      <c r="H35" s="148" t="str">
        <f>Orçamento!E38</f>
        <v>M2</v>
      </c>
      <c r="I35" s="38"/>
      <c r="J35" s="38"/>
    </row>
    <row r="36" spans="1:10" s="33" customFormat="1" ht="15" customHeight="1" outlineLevel="1" thickBot="1" x14ac:dyDescent="0.25">
      <c r="A36" s="149">
        <f>Orçamento!A39</f>
        <v>6</v>
      </c>
      <c r="B36" s="365" t="str">
        <f>Orçamento!B39</f>
        <v>INSTALAÇÕES ELÉTRICAS</v>
      </c>
      <c r="C36" s="316"/>
      <c r="D36" s="316"/>
      <c r="E36" s="316"/>
      <c r="F36" s="316"/>
      <c r="G36" s="316"/>
      <c r="H36" s="317"/>
      <c r="I36" s="38"/>
      <c r="J36" s="38"/>
    </row>
    <row r="37" spans="1:10" s="56" customFormat="1" ht="60.75" outlineLevel="1" thickBot="1" x14ac:dyDescent="0.25">
      <c r="A37" s="111" t="s">
        <v>84</v>
      </c>
      <c r="B37" s="51" t="str">
        <f>Orçamento!D40</f>
        <v>ENTRADA DE ENERGIA AÉREA, TIPO B2, PADRÃO CEMIG, CARGA INSTALADA DE 10,1KW ATÉ 15KW, BIFÁSICO, COM SAÍDA SUBTERRÂNEA, INCLUSIVE POSTE, CAIXA PARA MEDIDOR, DISJUNTOR, BARRAMENTO, ATERRAMENTO E ACESSÓRIOS</v>
      </c>
      <c r="C37" s="340" t="s">
        <v>177</v>
      </c>
      <c r="D37" s="340"/>
      <c r="E37" s="340"/>
      <c r="F37" s="340"/>
      <c r="G37" s="146">
        <v>1</v>
      </c>
      <c r="H37" s="114" t="str">
        <f>Orçamento!E40</f>
        <v xml:space="preserve">UN </v>
      </c>
      <c r="I37" s="55"/>
      <c r="J37" s="55"/>
    </row>
    <row r="38" spans="1:10" s="56" customFormat="1" ht="30" customHeight="1" outlineLevel="1" thickBot="1" x14ac:dyDescent="0.25">
      <c r="A38" s="32">
        <f>Orçamento!A41</f>
        <v>7</v>
      </c>
      <c r="B38" s="312" t="str">
        <f>Orçamento!B41</f>
        <v>INSTALAÇÕES HIDRÁULICAS</v>
      </c>
      <c r="C38" s="313"/>
      <c r="D38" s="313"/>
      <c r="E38" s="313"/>
      <c r="F38" s="313"/>
      <c r="G38" s="313"/>
      <c r="H38" s="314"/>
      <c r="I38" s="55"/>
      <c r="J38" s="55"/>
    </row>
    <row r="39" spans="1:10" s="33" customFormat="1" ht="60" outlineLevel="1" x14ac:dyDescent="0.2">
      <c r="A39" s="34" t="str">
        <f>Orçamento!A42</f>
        <v>7.1</v>
      </c>
      <c r="B39" s="35" t="str">
        <f>Orçamento!D42</f>
        <v>KIT CAVALETE PARA MEDIÇÃO DE ÁGUA, INSTALADO SOBRE PISO, EM AÇO GALVANIZADO DN 25MM (3/4") - PADRÃO CONCESSIONÁRIA LOCAL, INCLUSIVE BASE EM CONCRETO DE 25 MPA PARA CAVALETE, EXCLUSIVE HIDRÔMETRO</v>
      </c>
      <c r="C39" s="340" t="s">
        <v>85</v>
      </c>
      <c r="D39" s="340"/>
      <c r="E39" s="340"/>
      <c r="F39" s="340"/>
      <c r="G39" s="156">
        <v>1</v>
      </c>
      <c r="H39" s="113" t="str">
        <f>Orçamento!E42</f>
        <v xml:space="preserve">UN </v>
      </c>
      <c r="I39" s="38"/>
      <c r="J39" s="38"/>
    </row>
    <row r="40" spans="1:10" s="33" customFormat="1" ht="15.75" outlineLevel="1" thickBot="1" x14ac:dyDescent="0.25">
      <c r="A40" s="153">
        <f>Orçamento!A43</f>
        <v>8</v>
      </c>
      <c r="B40" s="376" t="str">
        <f>Orçamento!B43</f>
        <v>SERVIÇOS COMPLEMENTARES</v>
      </c>
      <c r="C40" s="293"/>
      <c r="D40" s="293"/>
      <c r="E40" s="293"/>
      <c r="F40" s="293"/>
      <c r="G40" s="293"/>
      <c r="H40" s="294"/>
      <c r="I40" s="38"/>
      <c r="J40" s="38"/>
    </row>
    <row r="41" spans="1:10" s="33" customFormat="1" ht="60" outlineLevel="1" x14ac:dyDescent="0.2">
      <c r="A41" s="130" t="str">
        <f>Orçamento!A44</f>
        <v>8.1</v>
      </c>
      <c r="B41" s="132" t="str">
        <f>Orçamento!D44</f>
        <v>BANCO EM CONCRETO APARENTE, SEM ENCOSTO, POLIDO COM ACABAMENTO EM CIMENTO NATADO E PINTURA DE RESINA, COMPRIMENTO E ALTURA 45CM, EM BLOCOS DE CONCRETO COM FCK 15MPA.</v>
      </c>
      <c r="C41" s="347" t="s">
        <v>81</v>
      </c>
      <c r="D41" s="347"/>
      <c r="E41" s="347"/>
      <c r="F41" s="347"/>
      <c r="G41" s="134">
        <f>4*3.55</f>
        <v>14.2</v>
      </c>
      <c r="H41" s="147" t="str">
        <f>Orçamento!E44</f>
        <v>M</v>
      </c>
      <c r="I41" s="38"/>
      <c r="J41" s="38"/>
    </row>
    <row r="42" spans="1:10" s="33" customFormat="1" ht="75" outlineLevel="1" x14ac:dyDescent="0.2">
      <c r="A42" s="68" t="str">
        <f>Orçamento!A45</f>
        <v>8.2</v>
      </c>
      <c r="B42" s="51" t="str">
        <f>Orçamento!D45</f>
        <v>BANCO EM CONCRETO APARENTE, SEM ENCOSTO, POLIDO COM ACABAMENTO EM VERNIZ, ESP. 8CM, COMPRIMENTO 200CM, LARGURA 40CM, ALTURA 55CM, INCLUSIVE CORTE NO PISO PARA FIXAÇÃO COM CONCRETO NÃO ESTRUTURAL, PREPARADO EM OBRA COM BETONEIRA, COM FCK 15 MPA</v>
      </c>
      <c r="C42" s="340" t="s">
        <v>82</v>
      </c>
      <c r="D42" s="340"/>
      <c r="E42" s="340"/>
      <c r="F42" s="340"/>
      <c r="G42" s="146">
        <f>9</f>
        <v>9</v>
      </c>
      <c r="H42" s="114" t="str">
        <f>Orçamento!E45</f>
        <v xml:space="preserve">UN </v>
      </c>
      <c r="I42" s="38"/>
      <c r="J42" s="38"/>
    </row>
    <row r="43" spans="1:10" s="33" customFormat="1" ht="15" outlineLevel="1" x14ac:dyDescent="0.2">
      <c r="A43" s="69" t="str">
        <f>Orçamento!A46</f>
        <v>8.3</v>
      </c>
      <c r="B43" s="65" t="str">
        <f>Orçamento!D46</f>
        <v>TOTEM EM CONCRETO ARMADO</v>
      </c>
      <c r="C43" s="341" t="s">
        <v>177</v>
      </c>
      <c r="D43" s="342"/>
      <c r="E43" s="342"/>
      <c r="F43" s="343"/>
      <c r="G43" s="155">
        <v>1</v>
      </c>
      <c r="H43" s="184" t="str">
        <f>Orçamento!E46</f>
        <v xml:space="preserve">UN </v>
      </c>
      <c r="I43" s="38"/>
      <c r="J43" s="38"/>
    </row>
    <row r="44" spans="1:10" s="33" customFormat="1" ht="30.75" outlineLevel="1" thickBot="1" x14ac:dyDescent="0.25">
      <c r="A44" s="136" t="str">
        <f>Orçamento!A47</f>
        <v>8.4</v>
      </c>
      <c r="B44" s="137" t="str">
        <f>Orçamento!D47</f>
        <v>LIXEIRA ECOLÓGICA EM MADEIRA PLÁSTICA COM TAMPA, 67 L, COR PRETA</v>
      </c>
      <c r="C44" s="362" t="s">
        <v>83</v>
      </c>
      <c r="D44" s="363"/>
      <c r="E44" s="363"/>
      <c r="F44" s="364"/>
      <c r="G44" s="139">
        <v>3</v>
      </c>
      <c r="H44" s="148" t="str">
        <f>Orçamento!E47</f>
        <v xml:space="preserve">UN </v>
      </c>
      <c r="I44" s="38"/>
      <c r="J44" s="38"/>
    </row>
    <row r="45" spans="1:10" ht="15" customHeight="1" thickBot="1" x14ac:dyDescent="0.25">
      <c r="A45" s="104">
        <f>Orçamento!A48</f>
        <v>9</v>
      </c>
      <c r="B45" s="377" t="str">
        <f>Orçamento!B48</f>
        <v>LIMPEZA GERAL</v>
      </c>
      <c r="C45" s="313"/>
      <c r="D45" s="313"/>
      <c r="E45" s="313"/>
      <c r="F45" s="313"/>
      <c r="G45" s="313"/>
      <c r="H45" s="314"/>
      <c r="I45" s="9"/>
      <c r="J45" s="6"/>
    </row>
    <row r="46" spans="1:10" ht="78" customHeight="1" x14ac:dyDescent="0.2">
      <c r="A46" s="68" t="str">
        <f>Orçamento!A49</f>
        <v>9.1</v>
      </c>
      <c r="B46" s="169" t="str">
        <f>Orçamento!D49</f>
        <v>LIMPEZA FINAL PARA ENTREGA DA OBRA</v>
      </c>
      <c r="C46" s="340" t="s">
        <v>191</v>
      </c>
      <c r="D46" s="340"/>
      <c r="E46" s="340"/>
      <c r="F46" s="340"/>
      <c r="G46" s="146">
        <f>(((147.46*2)+(28.27*2)) *1.5) + ( (6.62+10.7+11.23+15.41+10.19+10.19+8.36) *1 ) +  (3.14 *(2.9^2)) + (((76.55*2)+(19.28*2))*2)</f>
        <v>1009.6174000000001</v>
      </c>
      <c r="H46" s="115" t="str">
        <f>Orçamento!E49</f>
        <v>M2</v>
      </c>
      <c r="I46" s="9"/>
      <c r="J46" s="6"/>
    </row>
    <row r="47" spans="1:10" ht="31.5" customHeight="1" x14ac:dyDescent="0.2">
      <c r="A47" s="116"/>
      <c r="B47" s="244"/>
      <c r="C47" s="245"/>
      <c r="D47" s="245"/>
      <c r="E47" s="378" t="str">
        <f>Orçamento!F52</f>
        <v>Local e data</v>
      </c>
      <c r="F47" s="378"/>
      <c r="G47" s="378"/>
      <c r="H47" s="379"/>
      <c r="I47" s="9"/>
      <c r="J47" s="6"/>
    </row>
    <row r="48" spans="1:10" ht="20.100000000000001" customHeight="1" x14ac:dyDescent="0.2">
      <c r="A48" s="2"/>
      <c r="B48" s="375"/>
      <c r="C48" s="375"/>
      <c r="D48" s="246"/>
      <c r="E48" s="374"/>
      <c r="F48" s="374"/>
      <c r="G48" s="247"/>
      <c r="H48" s="70"/>
      <c r="I48" s="9"/>
      <c r="J48" s="6"/>
    </row>
    <row r="49" spans="1:9" ht="20.100000000000001" customHeight="1" x14ac:dyDescent="0.2">
      <c r="A49" s="2"/>
      <c r="B49" s="374"/>
      <c r="C49" s="374"/>
      <c r="D49" s="380"/>
      <c r="E49" s="380"/>
      <c r="F49" s="380"/>
      <c r="G49" s="380"/>
      <c r="H49" s="381"/>
      <c r="I49" s="7"/>
    </row>
    <row r="50" spans="1:9" ht="12.75" hidden="1" customHeight="1" x14ac:dyDescent="0.2">
      <c r="A50" s="2"/>
      <c r="B50" s="248"/>
      <c r="C50" s="248"/>
      <c r="D50" s="248"/>
      <c r="E50" s="248"/>
      <c r="F50" s="248"/>
      <c r="G50" s="248"/>
      <c r="H50" s="71"/>
      <c r="I50" s="3"/>
    </row>
    <row r="51" spans="1:9" ht="12.75" customHeight="1" x14ac:dyDescent="0.2">
      <c r="A51" s="2"/>
      <c r="B51" s="383"/>
      <c r="C51" s="383"/>
      <c r="D51" s="248"/>
      <c r="E51" s="248"/>
      <c r="F51" s="248"/>
      <c r="G51" s="248"/>
      <c r="H51" s="71"/>
      <c r="I51" s="3"/>
    </row>
    <row r="52" spans="1:9" ht="12.75" customHeight="1" x14ac:dyDescent="0.2">
      <c r="A52" s="2"/>
      <c r="B52" s="384"/>
      <c r="C52" s="384"/>
      <c r="D52" s="248"/>
      <c r="E52" s="248"/>
      <c r="F52" s="248"/>
      <c r="G52" s="248"/>
      <c r="H52" s="71"/>
      <c r="I52" s="3"/>
    </row>
    <row r="53" spans="1:9" ht="12.75" customHeight="1" x14ac:dyDescent="0.2">
      <c r="A53" s="2"/>
      <c r="B53" s="249"/>
      <c r="C53" s="246"/>
      <c r="D53" s="382"/>
      <c r="E53" s="382"/>
      <c r="F53" s="248"/>
      <c r="G53" s="248"/>
      <c r="H53" s="71"/>
      <c r="I53" s="3"/>
    </row>
    <row r="54" spans="1:9" ht="13.5" thickBot="1" x14ac:dyDescent="0.25">
      <c r="A54" s="4"/>
      <c r="B54" s="5"/>
      <c r="C54" s="5"/>
      <c r="D54" s="5"/>
      <c r="E54" s="5"/>
      <c r="F54" s="5"/>
      <c r="G54" s="5"/>
      <c r="H54" s="72"/>
    </row>
    <row r="55" spans="1:9" x14ac:dyDescent="0.2">
      <c r="A55" s="10"/>
      <c r="B55" s="10"/>
      <c r="C55" s="10"/>
      <c r="D55" s="10"/>
      <c r="E55" s="10"/>
      <c r="F55" s="10"/>
      <c r="G55" s="10"/>
      <c r="H55" s="58"/>
    </row>
    <row r="56" spans="1:9" x14ac:dyDescent="0.2">
      <c r="A56" s="11"/>
      <c r="B56" s="11"/>
      <c r="C56" s="11"/>
      <c r="D56" s="11"/>
      <c r="E56" s="11"/>
      <c r="F56" s="11"/>
      <c r="G56" s="11"/>
      <c r="H56" s="59"/>
    </row>
  </sheetData>
  <sheetProtection algorithmName="SHA-512" hashValue="FU3mBsRd2K7dF1Z6mBYYeusJwCntBAtXB5W4TTYU5BDmUimHzBrqOCDGcDzDod5xnTEcLSKq6rKtss/rC1AIsA==" saltValue="hdbhCMhitpo4soJ+f6yisA==" spinCount="100000" sheet="1" objects="1" scenarios="1"/>
  <protectedRanges>
    <protectedRange sqref="B48:H53" name="Intervalo1"/>
  </protectedRanges>
  <mergeCells count="55">
    <mergeCell ref="D53:E53"/>
    <mergeCell ref="B51:C51"/>
    <mergeCell ref="B52:C52"/>
    <mergeCell ref="B32:H32"/>
    <mergeCell ref="C35:F35"/>
    <mergeCell ref="E47:H47"/>
    <mergeCell ref="D49:H49"/>
    <mergeCell ref="C46:F46"/>
    <mergeCell ref="C42:F42"/>
    <mergeCell ref="B49:C49"/>
    <mergeCell ref="B48:C48"/>
    <mergeCell ref="E48:F48"/>
    <mergeCell ref="C39:F39"/>
    <mergeCell ref="C41:F41"/>
    <mergeCell ref="B40:H40"/>
    <mergeCell ref="B45:H45"/>
    <mergeCell ref="C44:F44"/>
    <mergeCell ref="C7:F7"/>
    <mergeCell ref="B6:H6"/>
    <mergeCell ref="C8:F8"/>
    <mergeCell ref="C12:F12"/>
    <mergeCell ref="C28:F28"/>
    <mergeCell ref="B26:H26"/>
    <mergeCell ref="C15:F15"/>
    <mergeCell ref="C16:F16"/>
    <mergeCell ref="C11:F11"/>
    <mergeCell ref="B17:H17"/>
    <mergeCell ref="B18:H18"/>
    <mergeCell ref="B21:H21"/>
    <mergeCell ref="C22:F22"/>
    <mergeCell ref="C19:F19"/>
    <mergeCell ref="C20:F20"/>
    <mergeCell ref="C24:F24"/>
    <mergeCell ref="B1:H1"/>
    <mergeCell ref="A2:H2"/>
    <mergeCell ref="A3:H3"/>
    <mergeCell ref="A4:H4"/>
    <mergeCell ref="G5:H5"/>
    <mergeCell ref="C5:F5"/>
    <mergeCell ref="C23:F23"/>
    <mergeCell ref="C9:F9"/>
    <mergeCell ref="C10:F10"/>
    <mergeCell ref="C30:F30"/>
    <mergeCell ref="C43:F43"/>
    <mergeCell ref="C34:F34"/>
    <mergeCell ref="C31:F31"/>
    <mergeCell ref="C25:F25"/>
    <mergeCell ref="C33:F33"/>
    <mergeCell ref="B13:H13"/>
    <mergeCell ref="C14:F14"/>
    <mergeCell ref="C37:F37"/>
    <mergeCell ref="B38:H38"/>
    <mergeCell ref="C29:F29"/>
    <mergeCell ref="C27:F27"/>
    <mergeCell ref="B36:H36"/>
  </mergeCells>
  <phoneticPr fontId="47" type="noConversion"/>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39" max="7" man="1"/>
  </rowBreaks>
  <drawing r:id="rId2"/>
  <legacyDrawing r:id="rId3"/>
  <oleObjects>
    <mc:AlternateContent xmlns:mc="http://schemas.openxmlformats.org/markup-compatibility/2006">
      <mc:Choice Requires="x14">
        <oleObject progId="CorelDraw.Graphic.18" shapeId="14337" r:id="rId4">
          <objectPr defaultSize="0" autoPict="0" r:id="rId5">
            <anchor moveWithCells="1">
              <from>
                <xdr:col>0</xdr:col>
                <xdr:colOff>295275</xdr:colOff>
                <xdr:row>0</xdr:row>
                <xdr:rowOff>66675</xdr:rowOff>
              </from>
              <to>
                <xdr:col>1</xdr:col>
                <xdr:colOff>962025</xdr:colOff>
                <xdr:row>0</xdr:row>
                <xdr:rowOff>885825</xdr:rowOff>
              </to>
            </anchor>
          </objectPr>
        </oleObject>
      </mc:Choice>
      <mc:Fallback>
        <oleObject progId="CorelDraw.Graphic.18" shapeId="1433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3">
    <pageSetUpPr fitToPage="1"/>
  </sheetPr>
  <dimension ref="A1:K42"/>
  <sheetViews>
    <sheetView view="pageBreakPreview" topLeftCell="A10" zoomScale="115" zoomScaleNormal="115" zoomScaleSheetLayoutView="115" workbookViewId="0">
      <selection activeCell="H39" sqref="H39"/>
    </sheetView>
  </sheetViews>
  <sheetFormatPr defaultColWidth="9.140625" defaultRowHeight="15" x14ac:dyDescent="0.25"/>
  <cols>
    <col min="1" max="1" width="9.140625" style="26"/>
    <col min="2" max="2" width="36.85546875" style="27" customWidth="1"/>
    <col min="3" max="3" width="3.7109375" style="12" customWidth="1"/>
    <col min="4" max="4" width="5.140625" style="12" customWidth="1"/>
    <col min="5" max="5" width="9.140625" style="12" hidden="1" customWidth="1"/>
    <col min="6" max="6" width="14.28515625" style="12" customWidth="1"/>
    <col min="7" max="7" width="14.85546875" style="12" customWidth="1"/>
    <col min="8" max="8" width="12.28515625" style="12" customWidth="1"/>
    <col min="9" max="9" width="11.140625" style="12" customWidth="1"/>
    <col min="10" max="10" width="16.28515625" style="12" customWidth="1"/>
    <col min="11" max="16384" width="9.140625" style="12"/>
  </cols>
  <sheetData>
    <row r="1" spans="1:11" ht="18" customHeight="1" x14ac:dyDescent="0.25">
      <c r="A1" s="30"/>
      <c r="B1" s="413" t="s">
        <v>86</v>
      </c>
      <c r="C1" s="413"/>
      <c r="D1" s="413"/>
      <c r="E1" s="413"/>
      <c r="F1" s="413"/>
      <c r="G1" s="413"/>
      <c r="H1" s="413"/>
      <c r="I1" s="413"/>
      <c r="J1" s="414"/>
    </row>
    <row r="2" spans="1:11" x14ac:dyDescent="0.25">
      <c r="A2" s="13"/>
      <c r="B2" s="405" t="s">
        <v>87</v>
      </c>
      <c r="C2" s="405"/>
      <c r="D2" s="405"/>
      <c r="E2" s="405"/>
      <c r="F2" s="405"/>
      <c r="G2" s="405"/>
      <c r="H2" s="405"/>
      <c r="I2" s="405"/>
      <c r="J2" s="406"/>
    </row>
    <row r="3" spans="1:11" x14ac:dyDescent="0.25">
      <c r="A3" s="13"/>
      <c r="B3" s="405" t="s">
        <v>88</v>
      </c>
      <c r="C3" s="405"/>
      <c r="D3" s="405"/>
      <c r="E3" s="405"/>
      <c r="F3" s="405"/>
      <c r="G3" s="405"/>
      <c r="H3" s="405"/>
      <c r="I3" s="405"/>
      <c r="J3" s="406"/>
    </row>
    <row r="4" spans="1:11" ht="3" customHeight="1" thickBot="1" x14ac:dyDescent="0.3">
      <c r="A4" s="14"/>
      <c r="B4" s="15"/>
      <c r="C4" s="15"/>
      <c r="D4" s="15"/>
      <c r="E4" s="15"/>
      <c r="F4" s="15"/>
      <c r="G4" s="15"/>
      <c r="H4" s="15"/>
      <c r="I4" s="15"/>
      <c r="J4" s="16"/>
    </row>
    <row r="5" spans="1:11" ht="16.5" thickBot="1" x14ac:dyDescent="0.3">
      <c r="A5" s="407" t="s">
        <v>89</v>
      </c>
      <c r="B5" s="408"/>
      <c r="C5" s="408"/>
      <c r="D5" s="408"/>
      <c r="E5" s="408"/>
      <c r="F5" s="408"/>
      <c r="G5" s="408"/>
      <c r="H5" s="408"/>
      <c r="I5" s="408"/>
      <c r="J5" s="409"/>
    </row>
    <row r="6" spans="1:11" ht="6.75" customHeight="1" thickBot="1" x14ac:dyDescent="0.3">
      <c r="A6" s="43"/>
      <c r="B6" s="217"/>
      <c r="C6" s="217"/>
      <c r="D6" s="217"/>
      <c r="E6" s="217"/>
      <c r="F6" s="217"/>
      <c r="G6" s="217"/>
      <c r="H6" s="217"/>
      <c r="I6" s="217"/>
      <c r="J6" s="44"/>
    </row>
    <row r="7" spans="1:11" ht="15" customHeight="1" thickBot="1" x14ac:dyDescent="0.3">
      <c r="A7" s="410" t="str">
        <f>Orçamento!A3</f>
        <v>OBRA: Reforma de Praça no Distrito de Ponte Firme</v>
      </c>
      <c r="B7" s="411"/>
      <c r="C7" s="411"/>
      <c r="D7" s="411"/>
      <c r="E7" s="411"/>
      <c r="F7" s="411"/>
      <c r="G7" s="411"/>
      <c r="H7" s="411"/>
      <c r="I7" s="411"/>
      <c r="J7" s="412"/>
    </row>
    <row r="8" spans="1:11" ht="6.75" customHeight="1" x14ac:dyDescent="0.25">
      <c r="A8" s="45"/>
      <c r="B8" s="218"/>
      <c r="C8" s="218"/>
      <c r="D8" s="218"/>
      <c r="E8" s="218"/>
      <c r="F8" s="218"/>
      <c r="G8" s="218"/>
      <c r="H8" s="218"/>
      <c r="I8" s="218"/>
      <c r="J8" s="46"/>
    </row>
    <row r="9" spans="1:11" s="18" customFormat="1" ht="13.5" thickBot="1" x14ac:dyDescent="0.25">
      <c r="A9" s="205" t="s">
        <v>7</v>
      </c>
      <c r="B9" s="397" t="s">
        <v>90</v>
      </c>
      <c r="C9" s="397"/>
      <c r="D9" s="397"/>
      <c r="E9" s="397"/>
      <c r="F9" s="206" t="s">
        <v>91</v>
      </c>
      <c r="G9" s="206">
        <v>1</v>
      </c>
      <c r="H9" s="206">
        <v>2</v>
      </c>
      <c r="I9" s="206">
        <v>3</v>
      </c>
      <c r="J9" s="207" t="s">
        <v>92</v>
      </c>
      <c r="K9" s="17"/>
    </row>
    <row r="10" spans="1:11" s="18" customFormat="1" ht="13.5" thickBot="1" x14ac:dyDescent="0.25">
      <c r="A10" s="399" t="s">
        <v>15</v>
      </c>
      <c r="B10" s="400"/>
      <c r="C10" s="400"/>
      <c r="D10" s="400"/>
      <c r="E10" s="400"/>
      <c r="F10" s="400"/>
      <c r="G10" s="400"/>
      <c r="H10" s="400"/>
      <c r="I10" s="400"/>
      <c r="J10" s="401"/>
      <c r="K10" s="66"/>
    </row>
    <row r="11" spans="1:11" s="18" customFormat="1" ht="12.75" x14ac:dyDescent="0.2">
      <c r="A11" s="402" t="str">
        <f>Orçamento!A9</f>
        <v>1</v>
      </c>
      <c r="B11" s="403" t="str">
        <f>Orçamento!B9</f>
        <v>SERVIÇOS PRELIMINARES</v>
      </c>
      <c r="C11" s="403"/>
      <c r="D11" s="403"/>
      <c r="E11" s="403"/>
      <c r="F11" s="404">
        <f>Orçamento!I9</f>
        <v>0</v>
      </c>
      <c r="G11" s="534">
        <f>F11*G12</f>
        <v>0</v>
      </c>
      <c r="H11" s="534">
        <f>F11*H12</f>
        <v>0</v>
      </c>
      <c r="I11" s="534">
        <f>F11*I12</f>
        <v>0</v>
      </c>
      <c r="J11" s="219">
        <f t="shared" ref="J11:J24" si="0">SUM(G11:I11)</f>
        <v>0</v>
      </c>
      <c r="K11" s="66"/>
    </row>
    <row r="12" spans="1:11" s="18" customFormat="1" ht="12.75" x14ac:dyDescent="0.2">
      <c r="A12" s="398"/>
      <c r="B12" s="395"/>
      <c r="C12" s="395"/>
      <c r="D12" s="395"/>
      <c r="E12" s="395"/>
      <c r="F12" s="393"/>
      <c r="G12" s="535">
        <v>1</v>
      </c>
      <c r="H12" s="535">
        <v>0</v>
      </c>
      <c r="I12" s="535">
        <v>0</v>
      </c>
      <c r="J12" s="220">
        <f t="shared" si="0"/>
        <v>1</v>
      </c>
      <c r="K12" s="66"/>
    </row>
    <row r="13" spans="1:11" s="19" customFormat="1" ht="11.25" x14ac:dyDescent="0.2">
      <c r="A13" s="387">
        <f>Orçamento!A16</f>
        <v>2</v>
      </c>
      <c r="B13" s="395" t="str">
        <f>Orçamento!B16</f>
        <v>DEMOLIÇÕES</v>
      </c>
      <c r="C13" s="395"/>
      <c r="D13" s="395"/>
      <c r="E13" s="395"/>
      <c r="F13" s="393">
        <f>Orçamento!I16</f>
        <v>0</v>
      </c>
      <c r="G13" s="536">
        <f>F13*G14</f>
        <v>0</v>
      </c>
      <c r="H13" s="536">
        <f>F13*H14</f>
        <v>0</v>
      </c>
      <c r="I13" s="536">
        <f>F13*I14</f>
        <v>0</v>
      </c>
      <c r="J13" s="221">
        <f t="shared" si="0"/>
        <v>0</v>
      </c>
    </row>
    <row r="14" spans="1:11" s="19" customFormat="1" ht="11.25" x14ac:dyDescent="0.2">
      <c r="A14" s="398"/>
      <c r="B14" s="395"/>
      <c r="C14" s="395"/>
      <c r="D14" s="395"/>
      <c r="E14" s="395"/>
      <c r="F14" s="393"/>
      <c r="G14" s="535">
        <v>1</v>
      </c>
      <c r="H14" s="535">
        <v>0</v>
      </c>
      <c r="I14" s="535">
        <v>0</v>
      </c>
      <c r="J14" s="220">
        <f t="shared" si="0"/>
        <v>1</v>
      </c>
    </row>
    <row r="15" spans="1:11" s="19" customFormat="1" ht="11.25" x14ac:dyDescent="0.2">
      <c r="A15" s="387">
        <f>Orçamento!A20</f>
        <v>3</v>
      </c>
      <c r="B15" s="395" t="str">
        <f>Orçamento!B20</f>
        <v>MOVIMENTAÇÕES DE TERRA</v>
      </c>
      <c r="C15" s="395"/>
      <c r="D15" s="395"/>
      <c r="E15" s="395"/>
      <c r="F15" s="393">
        <f>Orçamento!I20</f>
        <v>0</v>
      </c>
      <c r="G15" s="536">
        <f>$F$15*G16</f>
        <v>0</v>
      </c>
      <c r="H15" s="536">
        <f>F15*H16</f>
        <v>0</v>
      </c>
      <c r="I15" s="536">
        <f>F15*I16</f>
        <v>0</v>
      </c>
      <c r="J15" s="221">
        <f t="shared" si="0"/>
        <v>0</v>
      </c>
    </row>
    <row r="16" spans="1:11" s="19" customFormat="1" ht="11.25" x14ac:dyDescent="0.2">
      <c r="A16" s="387"/>
      <c r="B16" s="395"/>
      <c r="C16" s="395"/>
      <c r="D16" s="395"/>
      <c r="E16" s="395"/>
      <c r="F16" s="393"/>
      <c r="G16" s="535">
        <v>1</v>
      </c>
      <c r="H16" s="535">
        <v>0</v>
      </c>
      <c r="I16" s="535">
        <v>0</v>
      </c>
      <c r="J16" s="220">
        <f t="shared" si="0"/>
        <v>1</v>
      </c>
    </row>
    <row r="17" spans="1:10" s="19" customFormat="1" ht="11.25" x14ac:dyDescent="0.2">
      <c r="A17" s="387">
        <f>Orçamento!A29</f>
        <v>4</v>
      </c>
      <c r="B17" s="395" t="str">
        <f>Orçamento!B29</f>
        <v>PASSEIOS</v>
      </c>
      <c r="C17" s="395"/>
      <c r="D17" s="395"/>
      <c r="E17" s="395"/>
      <c r="F17" s="393">
        <f>Orçamento!I29</f>
        <v>0</v>
      </c>
      <c r="G17" s="536">
        <f>F17*G18</f>
        <v>0</v>
      </c>
      <c r="H17" s="536">
        <f>F17*H18</f>
        <v>0</v>
      </c>
      <c r="I17" s="536">
        <f>F17*I18</f>
        <v>0</v>
      </c>
      <c r="J17" s="221">
        <f t="shared" si="0"/>
        <v>0</v>
      </c>
    </row>
    <row r="18" spans="1:10" s="19" customFormat="1" ht="11.25" x14ac:dyDescent="0.2">
      <c r="A18" s="387"/>
      <c r="B18" s="395"/>
      <c r="C18" s="395"/>
      <c r="D18" s="395"/>
      <c r="E18" s="395"/>
      <c r="F18" s="393"/>
      <c r="G18" s="535">
        <v>0.8</v>
      </c>
      <c r="H18" s="535">
        <v>0.2</v>
      </c>
      <c r="I18" s="535">
        <v>0</v>
      </c>
      <c r="J18" s="220">
        <f t="shared" si="0"/>
        <v>1</v>
      </c>
    </row>
    <row r="19" spans="1:10" s="19" customFormat="1" ht="11.25" customHeight="1" x14ac:dyDescent="0.2">
      <c r="A19" s="387">
        <f>Orçamento!A35</f>
        <v>5</v>
      </c>
      <c r="B19" s="395" t="str">
        <f>Orçamento!C35</f>
        <v>PISTA DE CAMINHADA</v>
      </c>
      <c r="C19" s="395"/>
      <c r="D19" s="395"/>
      <c r="E19" s="395"/>
      <c r="F19" s="393">
        <f>Orçamento!I35</f>
        <v>0</v>
      </c>
      <c r="G19" s="536">
        <f>F19*G20</f>
        <v>0</v>
      </c>
      <c r="H19" s="536">
        <f>F19*H20</f>
        <v>0</v>
      </c>
      <c r="I19" s="536">
        <f>F19*I20</f>
        <v>0</v>
      </c>
      <c r="J19" s="221">
        <f t="shared" si="0"/>
        <v>0</v>
      </c>
    </row>
    <row r="20" spans="1:10" s="19" customFormat="1" ht="11.25" customHeight="1" x14ac:dyDescent="0.2">
      <c r="A20" s="387"/>
      <c r="B20" s="395"/>
      <c r="C20" s="395"/>
      <c r="D20" s="395"/>
      <c r="E20" s="395"/>
      <c r="F20" s="393"/>
      <c r="G20" s="535">
        <v>0.3</v>
      </c>
      <c r="H20" s="535">
        <v>0.5</v>
      </c>
      <c r="I20" s="535">
        <v>0.2</v>
      </c>
      <c r="J20" s="220">
        <f t="shared" si="0"/>
        <v>1</v>
      </c>
    </row>
    <row r="21" spans="1:10" s="19" customFormat="1" ht="10.15" customHeight="1" x14ac:dyDescent="0.2">
      <c r="A21" s="387">
        <f>Orçamento!A39</f>
        <v>6</v>
      </c>
      <c r="B21" s="395" t="str">
        <f>Orçamento!B39</f>
        <v>INSTALAÇÕES ELÉTRICAS</v>
      </c>
      <c r="C21" s="395"/>
      <c r="D21" s="395"/>
      <c r="E21" s="395"/>
      <c r="F21" s="393">
        <f>Orçamento!I39</f>
        <v>0</v>
      </c>
      <c r="G21" s="536">
        <f>F21*G22</f>
        <v>0</v>
      </c>
      <c r="H21" s="536">
        <f>F21*H22</f>
        <v>0</v>
      </c>
      <c r="I21" s="536">
        <f>F21*I22</f>
        <v>0</v>
      </c>
      <c r="J21" s="221">
        <f t="shared" si="0"/>
        <v>0</v>
      </c>
    </row>
    <row r="22" spans="1:10" s="19" customFormat="1" ht="10.15" customHeight="1" x14ac:dyDescent="0.2">
      <c r="A22" s="387"/>
      <c r="B22" s="395"/>
      <c r="C22" s="395"/>
      <c r="D22" s="395"/>
      <c r="E22" s="395"/>
      <c r="F22" s="393"/>
      <c r="G22" s="535">
        <v>0.5</v>
      </c>
      <c r="H22" s="535">
        <v>0.25</v>
      </c>
      <c r="I22" s="535">
        <v>0.25</v>
      </c>
      <c r="J22" s="220">
        <f t="shared" si="0"/>
        <v>1</v>
      </c>
    </row>
    <row r="23" spans="1:10" s="19" customFormat="1" ht="10.15" customHeight="1" x14ac:dyDescent="0.2">
      <c r="A23" s="387">
        <f>Orçamento!A41</f>
        <v>7</v>
      </c>
      <c r="B23" s="395" t="str">
        <f>Orçamento!B41</f>
        <v>INSTALAÇÕES HIDRÁULICAS</v>
      </c>
      <c r="C23" s="395"/>
      <c r="D23" s="395"/>
      <c r="E23" s="395"/>
      <c r="F23" s="393">
        <f>Orçamento!I41</f>
        <v>0</v>
      </c>
      <c r="G23" s="536">
        <f>F23*G24</f>
        <v>0</v>
      </c>
      <c r="H23" s="536">
        <f>F23*H24</f>
        <v>0</v>
      </c>
      <c r="I23" s="536">
        <f>F23*I24</f>
        <v>0</v>
      </c>
      <c r="J23" s="221">
        <f t="shared" si="0"/>
        <v>0</v>
      </c>
    </row>
    <row r="24" spans="1:10" s="19" customFormat="1" ht="10.15" customHeight="1" x14ac:dyDescent="0.2">
      <c r="A24" s="387"/>
      <c r="B24" s="395"/>
      <c r="C24" s="395"/>
      <c r="D24" s="395"/>
      <c r="E24" s="395"/>
      <c r="F24" s="393"/>
      <c r="G24" s="535">
        <v>1</v>
      </c>
      <c r="H24" s="535">
        <v>0</v>
      </c>
      <c r="I24" s="535">
        <v>0</v>
      </c>
      <c r="J24" s="220">
        <f t="shared" si="0"/>
        <v>1</v>
      </c>
    </row>
    <row r="25" spans="1:10" s="19" customFormat="1" ht="10.9" customHeight="1" x14ac:dyDescent="0.2">
      <c r="A25" s="387">
        <f>Orçamento!A43</f>
        <v>8</v>
      </c>
      <c r="B25" s="395" t="str">
        <f>Orçamento!B43</f>
        <v>SERVIÇOS COMPLEMENTARES</v>
      </c>
      <c r="C25" s="395"/>
      <c r="D25" s="395"/>
      <c r="E25" s="395"/>
      <c r="F25" s="393">
        <f>Orçamento!I43</f>
        <v>0</v>
      </c>
      <c r="G25" s="537">
        <f>F25*G26</f>
        <v>0</v>
      </c>
      <c r="H25" s="537">
        <f>F25*H26</f>
        <v>0</v>
      </c>
      <c r="I25" s="537">
        <f>F25*I26</f>
        <v>0</v>
      </c>
      <c r="J25" s="221">
        <f>SUM(G25,H25,I25)</f>
        <v>0</v>
      </c>
    </row>
    <row r="26" spans="1:10" s="19" customFormat="1" ht="10.9" customHeight="1" x14ac:dyDescent="0.2">
      <c r="A26" s="387"/>
      <c r="B26" s="395"/>
      <c r="C26" s="395"/>
      <c r="D26" s="395"/>
      <c r="E26" s="395"/>
      <c r="F26" s="393"/>
      <c r="G26" s="535">
        <v>0</v>
      </c>
      <c r="H26" s="535">
        <v>0.8</v>
      </c>
      <c r="I26" s="535">
        <v>0.2</v>
      </c>
      <c r="J26" s="220">
        <f>SUM(G26:I26)</f>
        <v>1</v>
      </c>
    </row>
    <row r="27" spans="1:10" s="19" customFormat="1" ht="11.25" customHeight="1" x14ac:dyDescent="0.2">
      <c r="A27" s="387">
        <f>Orçamento!A48</f>
        <v>9</v>
      </c>
      <c r="B27" s="395" t="str">
        <f>Orçamento!B48</f>
        <v>LIMPEZA GERAL</v>
      </c>
      <c r="C27" s="395"/>
      <c r="D27" s="395"/>
      <c r="E27" s="395"/>
      <c r="F27" s="393">
        <f>Orçamento!I48</f>
        <v>0</v>
      </c>
      <c r="G27" s="537">
        <f>F27*G28</f>
        <v>0</v>
      </c>
      <c r="H27" s="537">
        <f>F27*H28</f>
        <v>0</v>
      </c>
      <c r="I27" s="537">
        <f>F27*I28</f>
        <v>0</v>
      </c>
      <c r="J27" s="221">
        <f>SUM(G27:I27)</f>
        <v>0</v>
      </c>
    </row>
    <row r="28" spans="1:10" s="19" customFormat="1" ht="11.25" customHeight="1" thickBot="1" x14ac:dyDescent="0.25">
      <c r="A28" s="388"/>
      <c r="B28" s="396"/>
      <c r="C28" s="396"/>
      <c r="D28" s="396"/>
      <c r="E28" s="396"/>
      <c r="F28" s="394"/>
      <c r="G28" s="538">
        <v>0</v>
      </c>
      <c r="H28" s="538">
        <v>0</v>
      </c>
      <c r="I28" s="538">
        <v>1</v>
      </c>
      <c r="J28" s="222">
        <f>SUM(G28:I28)</f>
        <v>1</v>
      </c>
    </row>
    <row r="29" spans="1:10" s="19" customFormat="1" ht="11.25" x14ac:dyDescent="0.2">
      <c r="A29" s="20"/>
      <c r="B29" s="389" t="s">
        <v>93</v>
      </c>
      <c r="C29" s="389"/>
      <c r="D29" s="389"/>
      <c r="E29" s="389"/>
      <c r="F29" s="204">
        <f>SUM(F11:F28)</f>
        <v>0</v>
      </c>
      <c r="G29" s="21">
        <f>G11+G13+G15+G17+G19+G21+G23+G25+G27</f>
        <v>0</v>
      </c>
      <c r="H29" s="21">
        <f>H11+H13+H15+H17+H19+H21+H23+H25+H27</f>
        <v>0</v>
      </c>
      <c r="I29" s="21">
        <f>I11+I13+I15+I17+I19+I21+I23+I25+I27</f>
        <v>0</v>
      </c>
      <c r="J29" s="213">
        <f>J11+J13+J15+J17+J19+J21+J23+J25+J27</f>
        <v>0</v>
      </c>
    </row>
    <row r="30" spans="1:10" s="19" customFormat="1" ht="11.25" x14ac:dyDescent="0.2">
      <c r="A30" s="22"/>
      <c r="B30" s="390" t="s">
        <v>94</v>
      </c>
      <c r="C30" s="390"/>
      <c r="D30" s="390"/>
      <c r="E30" s="390"/>
      <c r="F30" s="203" t="s">
        <v>127</v>
      </c>
      <c r="G30" s="23">
        <f>G29</f>
        <v>0</v>
      </c>
      <c r="H30" s="23">
        <f>G30+H29</f>
        <v>0</v>
      </c>
      <c r="I30" s="23">
        <f>H30+I29</f>
        <v>0</v>
      </c>
      <c r="J30" s="24">
        <f>I30</f>
        <v>0</v>
      </c>
    </row>
    <row r="31" spans="1:10" s="19" customFormat="1" ht="11.25" x14ac:dyDescent="0.2">
      <c r="A31" s="22"/>
      <c r="B31" s="390" t="s">
        <v>95</v>
      </c>
      <c r="C31" s="390"/>
      <c r="D31" s="390"/>
      <c r="E31" s="390"/>
      <c r="F31" s="203" t="s">
        <v>127</v>
      </c>
      <c r="G31" s="539" t="e">
        <f>G29/$F$29</f>
        <v>#DIV/0!</v>
      </c>
      <c r="H31" s="539" t="e">
        <f>H29/$F$29</f>
        <v>#DIV/0!</v>
      </c>
      <c r="I31" s="539" t="e">
        <f>I29/F29</f>
        <v>#DIV/0!</v>
      </c>
      <c r="J31" s="25" t="e">
        <f>G31+H31+I31</f>
        <v>#DIV/0!</v>
      </c>
    </row>
    <row r="32" spans="1:10" s="19" customFormat="1" ht="12" thickBot="1" x14ac:dyDescent="0.25">
      <c r="A32" s="214"/>
      <c r="B32" s="386" t="s">
        <v>96</v>
      </c>
      <c r="C32" s="386"/>
      <c r="D32" s="386"/>
      <c r="E32" s="386"/>
      <c r="F32" s="215" t="s">
        <v>127</v>
      </c>
      <c r="G32" s="540" t="e">
        <f>G31</f>
        <v>#DIV/0!</v>
      </c>
      <c r="H32" s="540" t="e">
        <f>G32+H31</f>
        <v>#DIV/0!</v>
      </c>
      <c r="I32" s="540" t="e">
        <f>H32+I31</f>
        <v>#DIV/0!</v>
      </c>
      <c r="J32" s="216" t="e">
        <f>I32</f>
        <v>#DIV/0!</v>
      </c>
    </row>
    <row r="33" spans="1:10" s="19" customFormat="1" ht="11.25" x14ac:dyDescent="0.2">
      <c r="A33" s="208"/>
      <c r="B33" s="209"/>
      <c r="C33" s="209"/>
      <c r="D33" s="209"/>
      <c r="E33" s="209"/>
      <c r="F33" s="210"/>
      <c r="G33" s="211"/>
      <c r="H33" s="211"/>
      <c r="I33" s="211"/>
      <c r="J33" s="212"/>
    </row>
    <row r="34" spans="1:10" x14ac:dyDescent="0.25">
      <c r="A34" s="194"/>
      <c r="B34" s="223"/>
      <c r="C34" s="200"/>
      <c r="D34" s="200"/>
      <c r="E34" s="200"/>
      <c r="F34" s="200"/>
      <c r="G34" s="200"/>
      <c r="H34" s="391" t="str">
        <f>Orçamento!F52</f>
        <v>Local e data</v>
      </c>
      <c r="I34" s="391"/>
      <c r="J34" s="392"/>
    </row>
    <row r="35" spans="1:10" ht="12.95" customHeight="1" x14ac:dyDescent="0.25">
      <c r="A35" s="194"/>
      <c r="B35" s="198"/>
      <c r="C35" s="224"/>
      <c r="D35" s="225"/>
      <c r="E35" s="225"/>
      <c r="F35" s="225"/>
      <c r="G35" s="225"/>
      <c r="H35" s="226"/>
      <c r="I35" s="226"/>
      <c r="J35" s="201"/>
    </row>
    <row r="36" spans="1:10" ht="12.95" customHeight="1" x14ac:dyDescent="0.25">
      <c r="A36" s="194"/>
      <c r="B36" s="198"/>
      <c r="C36" s="227"/>
      <c r="D36" s="228"/>
      <c r="E36" s="228"/>
      <c r="F36" s="228"/>
      <c r="G36" s="228"/>
      <c r="H36" s="229"/>
      <c r="I36" s="200"/>
      <c r="J36" s="230"/>
    </row>
    <row r="37" spans="1:10" ht="12.95" customHeight="1" x14ac:dyDescent="0.25">
      <c r="A37" s="194"/>
      <c r="B37" s="198"/>
      <c r="C37" s="199"/>
      <c r="D37" s="385"/>
      <c r="E37" s="385"/>
      <c r="F37" s="385"/>
      <c r="G37" s="385"/>
      <c r="H37" s="385"/>
      <c r="I37" s="200"/>
      <c r="J37" s="231"/>
    </row>
    <row r="38" spans="1:10" x14ac:dyDescent="0.25">
      <c r="A38" s="194"/>
      <c r="B38" s="223"/>
      <c r="C38" s="200"/>
      <c r="D38" s="200"/>
      <c r="E38" s="200"/>
      <c r="F38" s="200"/>
      <c r="G38" s="200"/>
      <c r="H38" s="200"/>
      <c r="I38" s="200"/>
      <c r="J38" s="231"/>
    </row>
    <row r="39" spans="1:10" x14ac:dyDescent="0.25">
      <c r="A39" s="194"/>
      <c r="B39" s="223"/>
      <c r="C39" s="200"/>
      <c r="D39" s="200"/>
      <c r="E39" s="200"/>
      <c r="F39" s="200"/>
      <c r="G39" s="200"/>
      <c r="H39" s="200"/>
      <c r="I39" s="200"/>
      <c r="J39" s="231"/>
    </row>
    <row r="40" spans="1:10" x14ac:dyDescent="0.25">
      <c r="A40" s="194"/>
      <c r="B40" s="223"/>
      <c r="C40" s="200"/>
      <c r="D40" s="200"/>
      <c r="E40" s="200"/>
      <c r="F40" s="200"/>
      <c r="G40" s="200"/>
      <c r="H40" s="200"/>
      <c r="I40" s="200"/>
      <c r="J40" s="231"/>
    </row>
    <row r="41" spans="1:10" x14ac:dyDescent="0.25">
      <c r="A41" s="194"/>
      <c r="B41" s="223"/>
      <c r="C41" s="200"/>
      <c r="D41" s="200"/>
      <c r="E41" s="200"/>
      <c r="F41" s="200"/>
      <c r="G41" s="200"/>
      <c r="H41" s="200"/>
      <c r="I41" s="200"/>
      <c r="J41" s="231"/>
    </row>
    <row r="42" spans="1:10" ht="15.75" thickBot="1" x14ac:dyDescent="0.3">
      <c r="A42" s="195"/>
      <c r="B42" s="232"/>
      <c r="C42" s="196"/>
      <c r="D42" s="196"/>
      <c r="E42" s="196"/>
      <c r="F42" s="196"/>
      <c r="G42" s="196"/>
      <c r="H42" s="196"/>
      <c r="I42" s="196"/>
      <c r="J42" s="197"/>
    </row>
  </sheetData>
  <sheetProtection algorithmName="SHA-512" hashValue="jJ6VHm9krMAusOsWdAuznE07jK6wNthRtpoQf52oOHShJgbp9K9OUAcY8so8HLAQTwQzB7BBGrDJACSJjwpSOA==" saltValue="Hv+zdawBJkrZb7CzMB2yww==" spinCount="100000" sheet="1" objects="1" scenarios="1"/>
  <protectedRanges>
    <protectedRange sqref="G11:I28" name="Intervalo3"/>
    <protectedRange sqref="B37:H41" name="Intervalo1"/>
    <protectedRange sqref="B35:H41" name="Intervalo2"/>
  </protectedRanges>
  <mergeCells count="40">
    <mergeCell ref="B2:J2"/>
    <mergeCell ref="B3:J3"/>
    <mergeCell ref="A5:J5"/>
    <mergeCell ref="A7:J7"/>
    <mergeCell ref="B1:J1"/>
    <mergeCell ref="B9:E9"/>
    <mergeCell ref="A13:A14"/>
    <mergeCell ref="F13:F14"/>
    <mergeCell ref="B13:E14"/>
    <mergeCell ref="A10:J10"/>
    <mergeCell ref="A11:A12"/>
    <mergeCell ref="B11:E12"/>
    <mergeCell ref="F11:F12"/>
    <mergeCell ref="B21:E22"/>
    <mergeCell ref="F21:F22"/>
    <mergeCell ref="A21:A22"/>
    <mergeCell ref="A23:A24"/>
    <mergeCell ref="A15:A16"/>
    <mergeCell ref="F15:F16"/>
    <mergeCell ref="A17:A18"/>
    <mergeCell ref="F17:F18"/>
    <mergeCell ref="F19:F20"/>
    <mergeCell ref="A19:A20"/>
    <mergeCell ref="B15:E16"/>
    <mergeCell ref="B17:E18"/>
    <mergeCell ref="B19:E20"/>
    <mergeCell ref="F25:F26"/>
    <mergeCell ref="A25:A26"/>
    <mergeCell ref="F27:F28"/>
    <mergeCell ref="B23:E24"/>
    <mergeCell ref="B25:E26"/>
    <mergeCell ref="B27:E28"/>
    <mergeCell ref="F23:F24"/>
    <mergeCell ref="D37:H37"/>
    <mergeCell ref="B32:E32"/>
    <mergeCell ref="A27:A28"/>
    <mergeCell ref="B29:E29"/>
    <mergeCell ref="B30:E30"/>
    <mergeCell ref="B31:E31"/>
    <mergeCell ref="H34:J34"/>
  </mergeCells>
  <pageMargins left="0.51181102362204722" right="0.51181102362204722" top="0.78740157480314965" bottom="0.78740157480314965" header="0.31496062992125984" footer="0.31496062992125984"/>
  <pageSetup paperSize="9" scale="76" orientation="portrait" r:id="rId1"/>
  <drawing r:id="rId2"/>
  <legacyDrawing r:id="rId3"/>
  <oleObjects>
    <mc:AlternateContent xmlns:mc="http://schemas.openxmlformats.org/markup-compatibility/2006">
      <mc:Choice Requires="x14">
        <oleObject progId="StaticMetafile" shapeId="11265" r:id="rId4">
          <objectPr defaultSize="0" autoFill="0" autoLine="0" autoPict="0" r:id="rId5">
            <anchor moveWithCells="1" sizeWithCells="1">
              <from>
                <xdr:col>7</xdr:col>
                <xdr:colOff>0</xdr:colOff>
                <xdr:row>0</xdr:row>
                <xdr:rowOff>171450</xdr:rowOff>
              </from>
              <to>
                <xdr:col>7</xdr:col>
                <xdr:colOff>0</xdr:colOff>
                <xdr:row>2</xdr:row>
                <xdr:rowOff>28575</xdr:rowOff>
              </to>
            </anchor>
          </objectPr>
        </oleObject>
      </mc:Choice>
      <mc:Fallback>
        <oleObject progId="StaticMetafile" shapeId="11265" r:id="rId4"/>
      </mc:Fallback>
    </mc:AlternateContent>
    <mc:AlternateContent xmlns:mc="http://schemas.openxmlformats.org/markup-compatibility/2006">
      <mc:Choice Requires="x14">
        <oleObject progId="CorelDraw.Graphic.18" shapeId="11266" r:id="rId6">
          <objectPr defaultSize="0" autoPict="0" r:id="rId7">
            <anchor moveWithCells="1">
              <from>
                <xdr:col>0</xdr:col>
                <xdr:colOff>466725</xdr:colOff>
                <xdr:row>0</xdr:row>
                <xdr:rowOff>47625</xdr:rowOff>
              </from>
              <to>
                <xdr:col>1</xdr:col>
                <xdr:colOff>571500</xdr:colOff>
                <xdr:row>3</xdr:row>
                <xdr:rowOff>0</xdr:rowOff>
              </to>
            </anchor>
          </objectPr>
        </oleObject>
      </mc:Choice>
      <mc:Fallback>
        <oleObject progId="CorelDraw.Graphic.18"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4">
    <pageSetUpPr fitToPage="1"/>
  </sheetPr>
  <dimension ref="A1:K45"/>
  <sheetViews>
    <sheetView view="pageBreakPreview" topLeftCell="A16" zoomScaleSheetLayoutView="100" workbookViewId="0">
      <selection activeCell="N31" sqref="N31"/>
    </sheetView>
  </sheetViews>
  <sheetFormatPr defaultColWidth="9.140625" defaultRowHeight="15" x14ac:dyDescent="0.25"/>
  <cols>
    <col min="1" max="1" width="31.140625" style="28" customWidth="1"/>
    <col min="2" max="16384" width="9.140625" style="28"/>
  </cols>
  <sheetData>
    <row r="1" spans="1:11" s="1" customFormat="1" ht="54.75" customHeight="1" x14ac:dyDescent="0.2">
      <c r="A1" s="468" t="s">
        <v>97</v>
      </c>
      <c r="B1" s="469"/>
      <c r="C1" s="469"/>
      <c r="D1" s="469"/>
      <c r="E1" s="469"/>
      <c r="F1" s="469"/>
      <c r="G1" s="469"/>
      <c r="H1" s="469"/>
      <c r="I1" s="469"/>
      <c r="J1" s="470"/>
      <c r="K1" s="250"/>
    </row>
    <row r="2" spans="1:11" s="31" customFormat="1" ht="15.75" x14ac:dyDescent="0.25">
      <c r="A2" s="471" t="s">
        <v>98</v>
      </c>
      <c r="B2" s="472"/>
      <c r="C2" s="472"/>
      <c r="D2" s="472"/>
      <c r="E2" s="472"/>
      <c r="F2" s="472"/>
      <c r="G2" s="472"/>
      <c r="H2" s="472"/>
      <c r="I2" s="472"/>
      <c r="J2" s="473"/>
      <c r="K2" s="251"/>
    </row>
    <row r="3" spans="1:11" s="31" customFormat="1" ht="15.75" x14ac:dyDescent="0.25">
      <c r="A3" s="471" t="s">
        <v>99</v>
      </c>
      <c r="B3" s="472"/>
      <c r="C3" s="472"/>
      <c r="D3" s="472"/>
      <c r="E3" s="472"/>
      <c r="F3" s="472"/>
      <c r="G3" s="472"/>
      <c r="H3" s="472"/>
      <c r="I3" s="472"/>
      <c r="J3" s="473"/>
      <c r="K3" s="251"/>
    </row>
    <row r="4" spans="1:11" ht="19.5" x14ac:dyDescent="0.25">
      <c r="A4" s="474" t="s">
        <v>100</v>
      </c>
      <c r="B4" s="475"/>
      <c r="C4" s="475"/>
      <c r="D4" s="475"/>
      <c r="E4" s="475"/>
      <c r="F4" s="475"/>
      <c r="G4" s="475"/>
      <c r="H4" s="475"/>
      <c r="I4" s="475"/>
      <c r="J4" s="476"/>
    </row>
    <row r="5" spans="1:11" x14ac:dyDescent="0.25">
      <c r="A5" s="477" t="s">
        <v>101</v>
      </c>
      <c r="B5" s="478" t="s">
        <v>102</v>
      </c>
      <c r="C5" s="478" t="s">
        <v>103</v>
      </c>
      <c r="D5" s="478"/>
      <c r="E5" s="478"/>
      <c r="F5" s="478"/>
      <c r="G5" s="478"/>
      <c r="H5" s="478"/>
      <c r="I5" s="478"/>
      <c r="J5" s="479" t="s">
        <v>104</v>
      </c>
    </row>
    <row r="6" spans="1:11" x14ac:dyDescent="0.25">
      <c r="A6" s="477"/>
      <c r="B6" s="478"/>
      <c r="C6" s="480" t="s">
        <v>105</v>
      </c>
      <c r="D6" s="481"/>
      <c r="E6" s="481"/>
      <c r="F6" s="481"/>
      <c r="G6" s="481" t="s">
        <v>106</v>
      </c>
      <c r="H6" s="481"/>
      <c r="I6" s="482"/>
      <c r="J6" s="479"/>
    </row>
    <row r="7" spans="1:11" ht="22.5" x14ac:dyDescent="0.25">
      <c r="A7" s="477"/>
      <c r="B7" s="478"/>
      <c r="C7" s="117">
        <v>0.02</v>
      </c>
      <c r="D7" s="117">
        <v>0.03</v>
      </c>
      <c r="E7" s="117">
        <v>0.04</v>
      </c>
      <c r="F7" s="117">
        <v>0.05</v>
      </c>
      <c r="G7" s="118" t="s">
        <v>107</v>
      </c>
      <c r="H7" s="480" t="s">
        <v>108</v>
      </c>
      <c r="I7" s="482"/>
      <c r="J7" s="479"/>
    </row>
    <row r="8" spans="1:11" x14ac:dyDescent="0.25">
      <c r="A8" s="252" t="s">
        <v>109</v>
      </c>
      <c r="B8" s="119" t="s">
        <v>110</v>
      </c>
      <c r="C8" s="120">
        <v>1</v>
      </c>
      <c r="D8" s="526">
        <v>1</v>
      </c>
      <c r="E8" s="120">
        <v>1</v>
      </c>
      <c r="F8" s="120">
        <v>1</v>
      </c>
      <c r="G8" s="120">
        <v>1</v>
      </c>
      <c r="H8" s="483">
        <v>1</v>
      </c>
      <c r="I8" s="484"/>
      <c r="J8" s="253"/>
    </row>
    <row r="9" spans="1:11" x14ac:dyDescent="0.25">
      <c r="A9" s="252" t="s">
        <v>111</v>
      </c>
      <c r="B9" s="119" t="s">
        <v>112</v>
      </c>
      <c r="C9" s="121">
        <v>5.5E-2</v>
      </c>
      <c r="D9" s="527">
        <v>5.5E-2</v>
      </c>
      <c r="E9" s="121">
        <v>5.5E-2</v>
      </c>
      <c r="F9" s="121">
        <v>5.5E-2</v>
      </c>
      <c r="G9" s="121">
        <v>3.4199999999999994E-2</v>
      </c>
      <c r="H9" s="427">
        <v>0.04</v>
      </c>
      <c r="I9" s="428"/>
      <c r="J9" s="253" t="s">
        <v>110</v>
      </c>
    </row>
    <row r="10" spans="1:11" x14ac:dyDescent="0.25">
      <c r="A10" s="252" t="s">
        <v>113</v>
      </c>
      <c r="B10" s="119" t="s">
        <v>114</v>
      </c>
      <c r="C10" s="121">
        <v>7.4999999999999997E-2</v>
      </c>
      <c r="D10" s="527">
        <v>7.4999999999999997E-2</v>
      </c>
      <c r="E10" s="121">
        <v>7.4999999999999997E-2</v>
      </c>
      <c r="F10" s="121">
        <v>7.4999999999999997E-2</v>
      </c>
      <c r="G10" s="122">
        <v>4.9399999999999999E-2</v>
      </c>
      <c r="H10" s="429">
        <v>6.1600000000000002E-2</v>
      </c>
      <c r="I10" s="430"/>
      <c r="J10" s="253" t="s">
        <v>110</v>
      </c>
    </row>
    <row r="11" spans="1:11" x14ac:dyDescent="0.25">
      <c r="A11" s="252" t="s">
        <v>115</v>
      </c>
      <c r="B11" s="119" t="s">
        <v>116</v>
      </c>
      <c r="C11" s="121">
        <v>9.6469999999999993E-3</v>
      </c>
      <c r="D11" s="527">
        <v>9.6469999999999993E-3</v>
      </c>
      <c r="E11" s="121">
        <v>9.6469999999999993E-3</v>
      </c>
      <c r="F11" s="121">
        <v>9.6469999999999993E-3</v>
      </c>
      <c r="G11" s="121">
        <v>9.6469999999999993E-3</v>
      </c>
      <c r="H11" s="427">
        <v>9.6469999999999993E-3</v>
      </c>
      <c r="I11" s="428"/>
      <c r="J11" s="253" t="s">
        <v>110</v>
      </c>
    </row>
    <row r="12" spans="1:11" x14ac:dyDescent="0.25">
      <c r="A12" s="252" t="s">
        <v>117</v>
      </c>
      <c r="B12" s="123"/>
      <c r="C12" s="124">
        <f>SUM(C13:C14)</f>
        <v>2.2699999999999998E-2</v>
      </c>
      <c r="D12" s="528">
        <f>SUM(D13:D14)</f>
        <v>2.2699999999999998E-2</v>
      </c>
      <c r="E12" s="124">
        <f>SUM(E13:E14)</f>
        <v>2.2699999999999998E-2</v>
      </c>
      <c r="F12" s="124">
        <f>SUM(F13:F14)</f>
        <v>2.2699999999999998E-2</v>
      </c>
      <c r="G12" s="124">
        <f>SUM(G13:G14)</f>
        <v>1.29E-2</v>
      </c>
      <c r="H12" s="425">
        <f>SUM(H13:I14)</f>
        <v>1.77E-2</v>
      </c>
      <c r="I12" s="426"/>
      <c r="J12" s="254" t="s">
        <v>110</v>
      </c>
    </row>
    <row r="13" spans="1:11" x14ac:dyDescent="0.25">
      <c r="A13" s="252" t="s">
        <v>118</v>
      </c>
      <c r="B13" s="119" t="s">
        <v>119</v>
      </c>
      <c r="C13" s="121">
        <v>0.01</v>
      </c>
      <c r="D13" s="527">
        <v>0.01</v>
      </c>
      <c r="E13" s="121">
        <v>0.01</v>
      </c>
      <c r="F13" s="121">
        <v>0.01</v>
      </c>
      <c r="G13" s="121">
        <v>5.3E-3</v>
      </c>
      <c r="H13" s="427">
        <v>8.0000000000000002E-3</v>
      </c>
      <c r="I13" s="428"/>
      <c r="J13" s="253" t="s">
        <v>110</v>
      </c>
    </row>
    <row r="14" spans="1:11" x14ac:dyDescent="0.25">
      <c r="A14" s="252" t="s">
        <v>120</v>
      </c>
      <c r="B14" s="119" t="s">
        <v>121</v>
      </c>
      <c r="C14" s="121">
        <v>1.2699999999999999E-2</v>
      </c>
      <c r="D14" s="527">
        <v>1.2699999999999999E-2</v>
      </c>
      <c r="E14" s="121">
        <v>1.2699999999999999E-2</v>
      </c>
      <c r="F14" s="121">
        <v>1.2699999999999999E-2</v>
      </c>
      <c r="G14" s="121">
        <v>7.6E-3</v>
      </c>
      <c r="H14" s="427">
        <v>9.7000000000000003E-3</v>
      </c>
      <c r="I14" s="428"/>
      <c r="J14" s="253" t="s">
        <v>110</v>
      </c>
    </row>
    <row r="15" spans="1:11" x14ac:dyDescent="0.25">
      <c r="A15" s="252" t="s">
        <v>122</v>
      </c>
      <c r="B15" s="119" t="s">
        <v>123</v>
      </c>
      <c r="C15" s="124">
        <f>SUM(C16:C18)</f>
        <v>4.65E-2</v>
      </c>
      <c r="D15" s="528">
        <f>SUM(D16:D18)</f>
        <v>5.1499999999999997E-2</v>
      </c>
      <c r="E15" s="124">
        <f>SUM(E16:E18)</f>
        <v>5.6499999999999995E-2</v>
      </c>
      <c r="F15" s="124">
        <f>SUM(F16:F18)</f>
        <v>6.1499999999999999E-2</v>
      </c>
      <c r="G15" s="124">
        <f>SUM(G16:G18)</f>
        <v>3.6499999999999998E-2</v>
      </c>
      <c r="H15" s="425">
        <f>SUM(H16:I18)</f>
        <v>6.1499999999999999E-2</v>
      </c>
      <c r="I15" s="426"/>
      <c r="J15" s="254" t="s">
        <v>124</v>
      </c>
    </row>
    <row r="16" spans="1:11" x14ac:dyDescent="0.25">
      <c r="A16" s="252" t="s">
        <v>125</v>
      </c>
      <c r="B16" s="123" t="s">
        <v>126</v>
      </c>
      <c r="C16" s="125">
        <v>0.01</v>
      </c>
      <c r="D16" s="527">
        <v>1.4999999999999999E-2</v>
      </c>
      <c r="E16" s="125">
        <v>0.02</v>
      </c>
      <c r="F16" s="125">
        <v>2.5000000000000001E-2</v>
      </c>
      <c r="G16" s="125" t="s">
        <v>127</v>
      </c>
      <c r="H16" s="442">
        <v>2.5000000000000001E-2</v>
      </c>
      <c r="I16" s="443"/>
      <c r="J16" s="253" t="s">
        <v>124</v>
      </c>
    </row>
    <row r="17" spans="1:10" x14ac:dyDescent="0.25">
      <c r="A17" s="252" t="s">
        <v>128</v>
      </c>
      <c r="B17" s="123" t="s">
        <v>128</v>
      </c>
      <c r="C17" s="121">
        <v>6.4999999999999997E-3</v>
      </c>
      <c r="D17" s="527">
        <v>6.4999999999999997E-3</v>
      </c>
      <c r="E17" s="121">
        <v>6.4999999999999997E-3</v>
      </c>
      <c r="F17" s="121">
        <v>6.4999999999999997E-3</v>
      </c>
      <c r="G17" s="121">
        <v>6.4999999999999997E-3</v>
      </c>
      <c r="H17" s="427">
        <v>6.4999999999999997E-3</v>
      </c>
      <c r="I17" s="428"/>
      <c r="J17" s="253" t="s">
        <v>124</v>
      </c>
    </row>
    <row r="18" spans="1:10" x14ac:dyDescent="0.25">
      <c r="A18" s="252" t="s">
        <v>129</v>
      </c>
      <c r="B18" s="123" t="s">
        <v>127</v>
      </c>
      <c r="C18" s="121">
        <v>0.03</v>
      </c>
      <c r="D18" s="527">
        <v>0.03</v>
      </c>
      <c r="E18" s="121">
        <v>0.03</v>
      </c>
      <c r="F18" s="121">
        <v>0.03</v>
      </c>
      <c r="G18" s="121">
        <v>0.03</v>
      </c>
      <c r="H18" s="427">
        <v>0.03</v>
      </c>
      <c r="I18" s="428"/>
      <c r="J18" s="253" t="s">
        <v>124</v>
      </c>
    </row>
    <row r="19" spans="1:10" x14ac:dyDescent="0.25">
      <c r="A19" s="252" t="s">
        <v>130</v>
      </c>
      <c r="B19" s="123" t="s">
        <v>131</v>
      </c>
      <c r="C19" s="126">
        <v>4.4999999999999998E-2</v>
      </c>
      <c r="D19" s="529">
        <v>4.4999999999999998E-2</v>
      </c>
      <c r="E19" s="126">
        <v>4.4999999999999998E-2</v>
      </c>
      <c r="F19" s="126">
        <v>4.4999999999999998E-2</v>
      </c>
      <c r="G19" s="126">
        <v>4.4999999999999998E-2</v>
      </c>
      <c r="H19" s="444">
        <v>4.4999999999999998E-2</v>
      </c>
      <c r="I19" s="445"/>
      <c r="J19" s="253" t="s">
        <v>124</v>
      </c>
    </row>
    <row r="20" spans="1:10" x14ac:dyDescent="0.25">
      <c r="A20" s="446"/>
      <c r="B20" s="447"/>
      <c r="C20" s="447"/>
      <c r="D20" s="447"/>
      <c r="E20" s="447"/>
      <c r="F20" s="447"/>
      <c r="G20" s="447"/>
      <c r="H20" s="447"/>
      <c r="I20" s="447"/>
      <c r="J20" s="448"/>
    </row>
    <row r="21" spans="1:10" x14ac:dyDescent="0.25">
      <c r="A21" s="449" t="s">
        <v>132</v>
      </c>
      <c r="B21" s="450"/>
      <c r="C21" s="453" t="s">
        <v>133</v>
      </c>
      <c r="D21" s="454"/>
      <c r="E21" s="454"/>
      <c r="F21" s="454"/>
      <c r="G21" s="454"/>
      <c r="H21" s="454"/>
      <c r="I21" s="454"/>
      <c r="J21" s="455"/>
    </row>
    <row r="22" spans="1:10" x14ac:dyDescent="0.25">
      <c r="A22" s="451"/>
      <c r="B22" s="452"/>
      <c r="C22" s="456" t="s">
        <v>134</v>
      </c>
      <c r="D22" s="457"/>
      <c r="E22" s="457"/>
      <c r="F22" s="457"/>
      <c r="G22" s="457"/>
      <c r="H22" s="457"/>
      <c r="I22" s="457"/>
      <c r="J22" s="458"/>
    </row>
    <row r="23" spans="1:10" x14ac:dyDescent="0.25">
      <c r="A23" s="459" t="s">
        <v>135</v>
      </c>
      <c r="B23" s="460"/>
      <c r="C23" s="127">
        <f t="shared" ref="C23:H23" si="0">(1+(C9+C12))*(1+C11)*(1+C10)-1</f>
        <v>0.16970381479249985</v>
      </c>
      <c r="D23" s="530">
        <f t="shared" si="0"/>
        <v>0.16970381479249985</v>
      </c>
      <c r="E23" s="127">
        <f t="shared" si="0"/>
        <v>0.16970381479249985</v>
      </c>
      <c r="F23" s="127">
        <f t="shared" si="0"/>
        <v>0.16970381479249985</v>
      </c>
      <c r="G23" s="127">
        <f t="shared" si="0"/>
        <v>0.10942712156077983</v>
      </c>
      <c r="H23" s="461">
        <f t="shared" si="0"/>
        <v>0.13368649562504031</v>
      </c>
      <c r="I23" s="462"/>
      <c r="J23" s="465"/>
    </row>
    <row r="24" spans="1:10" ht="15.75" thickBot="1" x14ac:dyDescent="0.3">
      <c r="A24" s="459" t="s">
        <v>136</v>
      </c>
      <c r="B24" s="460"/>
      <c r="C24" s="127">
        <f t="shared" ref="C24:H24" si="1">(1-(C15+C19))</f>
        <v>0.90849999999999997</v>
      </c>
      <c r="D24" s="531">
        <f t="shared" si="1"/>
        <v>0.90349999999999997</v>
      </c>
      <c r="E24" s="127">
        <f t="shared" si="1"/>
        <v>0.89849999999999997</v>
      </c>
      <c r="F24" s="127">
        <f t="shared" si="1"/>
        <v>0.89349999999999996</v>
      </c>
      <c r="G24" s="127">
        <f t="shared" si="1"/>
        <v>0.91849999999999998</v>
      </c>
      <c r="H24" s="461">
        <f t="shared" si="1"/>
        <v>0.89349999999999996</v>
      </c>
      <c r="I24" s="462"/>
      <c r="J24" s="466"/>
    </row>
    <row r="25" spans="1:10" x14ac:dyDescent="0.25">
      <c r="A25" s="463" t="s">
        <v>137</v>
      </c>
      <c r="B25" s="416"/>
      <c r="C25" s="419">
        <f t="shared" ref="C25:H25" si="2">(1+C23)/C24-1</f>
        <v>0.28751107847275725</v>
      </c>
      <c r="D25" s="532">
        <f t="shared" si="2"/>
        <v>0.2946362089568344</v>
      </c>
      <c r="E25" s="421">
        <f t="shared" si="2"/>
        <v>0.30184063972454078</v>
      </c>
      <c r="F25" s="423">
        <f t="shared" si="2"/>
        <v>0.3091257020621152</v>
      </c>
      <c r="G25" s="423">
        <f t="shared" si="2"/>
        <v>0.20786839582011951</v>
      </c>
      <c r="H25" s="415">
        <f t="shared" si="2"/>
        <v>0.26881532806383923</v>
      </c>
      <c r="I25" s="416"/>
      <c r="J25" s="466"/>
    </row>
    <row r="26" spans="1:10" ht="15.75" thickBot="1" x14ac:dyDescent="0.3">
      <c r="A26" s="464"/>
      <c r="B26" s="418"/>
      <c r="C26" s="420"/>
      <c r="D26" s="533"/>
      <c r="E26" s="422"/>
      <c r="F26" s="424"/>
      <c r="G26" s="424"/>
      <c r="H26" s="417"/>
      <c r="I26" s="418"/>
      <c r="J26" s="467"/>
    </row>
    <row r="27" spans="1:10" x14ac:dyDescent="0.25">
      <c r="A27" s="432" t="s">
        <v>138</v>
      </c>
      <c r="B27" s="433"/>
      <c r="C27" s="433"/>
      <c r="D27" s="434"/>
      <c r="E27" s="433"/>
      <c r="F27" s="433"/>
      <c r="G27" s="433"/>
      <c r="H27" s="433"/>
      <c r="I27" s="433"/>
      <c r="J27" s="435"/>
    </row>
    <row r="28" spans="1:10" ht="15" customHeight="1" x14ac:dyDescent="0.25">
      <c r="A28" s="439" t="s">
        <v>139</v>
      </c>
      <c r="B28" s="440"/>
      <c r="C28" s="440"/>
      <c r="D28" s="440"/>
      <c r="E28" s="440"/>
      <c r="F28" s="440"/>
      <c r="G28" s="440"/>
      <c r="H28" s="440"/>
      <c r="I28" s="440"/>
      <c r="J28" s="441"/>
    </row>
    <row r="29" spans="1:10" x14ac:dyDescent="0.25">
      <c r="A29" s="439"/>
      <c r="B29" s="440"/>
      <c r="C29" s="440"/>
      <c r="D29" s="440"/>
      <c r="E29" s="440"/>
      <c r="F29" s="440"/>
      <c r="G29" s="440"/>
      <c r="H29" s="440"/>
      <c r="I29" s="440"/>
      <c r="J29" s="441"/>
    </row>
    <row r="30" spans="1:10" x14ac:dyDescent="0.25">
      <c r="A30" s="439"/>
      <c r="B30" s="440"/>
      <c r="C30" s="440"/>
      <c r="D30" s="440"/>
      <c r="E30" s="440"/>
      <c r="F30" s="440"/>
      <c r="G30" s="440"/>
      <c r="H30" s="440"/>
      <c r="I30" s="440"/>
      <c r="J30" s="441"/>
    </row>
    <row r="31" spans="1:10" x14ac:dyDescent="0.25">
      <c r="A31" s="439"/>
      <c r="B31" s="440"/>
      <c r="C31" s="440"/>
      <c r="D31" s="440"/>
      <c r="E31" s="440"/>
      <c r="F31" s="440"/>
      <c r="G31" s="440"/>
      <c r="H31" s="440"/>
      <c r="I31" s="440"/>
      <c r="J31" s="441"/>
    </row>
    <row r="32" spans="1:10" x14ac:dyDescent="0.25">
      <c r="A32" s="439"/>
      <c r="B32" s="440"/>
      <c r="C32" s="440"/>
      <c r="D32" s="440"/>
      <c r="E32" s="440"/>
      <c r="F32" s="440"/>
      <c r="G32" s="440"/>
      <c r="H32" s="440"/>
      <c r="I32" s="440"/>
      <c r="J32" s="441"/>
    </row>
    <row r="33" spans="1:10" x14ac:dyDescent="0.25">
      <c r="A33" s="439"/>
      <c r="B33" s="440"/>
      <c r="C33" s="440"/>
      <c r="D33" s="440"/>
      <c r="E33" s="440"/>
      <c r="F33" s="440"/>
      <c r="G33" s="440"/>
      <c r="H33" s="440"/>
      <c r="I33" s="440"/>
      <c r="J33" s="441"/>
    </row>
    <row r="34" spans="1:10" x14ac:dyDescent="0.25">
      <c r="A34" s="439"/>
      <c r="B34" s="440"/>
      <c r="C34" s="440"/>
      <c r="D34" s="440"/>
      <c r="E34" s="440"/>
      <c r="F34" s="440"/>
      <c r="G34" s="440"/>
      <c r="H34" s="440"/>
      <c r="I34" s="440"/>
      <c r="J34" s="441"/>
    </row>
    <row r="35" spans="1:10" ht="99.75" customHeight="1" x14ac:dyDescent="0.25">
      <c r="A35" s="255"/>
      <c r="B35" s="256"/>
      <c r="C35" s="256"/>
      <c r="D35" s="202"/>
      <c r="E35" s="202"/>
      <c r="F35" s="436" t="str">
        <f>Orçamento!F52</f>
        <v>Local e data</v>
      </c>
      <c r="G35" s="437"/>
      <c r="H35" s="437"/>
      <c r="I35" s="437"/>
      <c r="J35" s="438"/>
    </row>
    <row r="36" spans="1:10" ht="38.450000000000003" customHeight="1" thickBot="1" x14ac:dyDescent="0.3">
      <c r="A36" s="257"/>
      <c r="B36" s="258"/>
      <c r="C36" s="258"/>
      <c r="D36" s="259"/>
      <c r="E36" s="259"/>
      <c r="F36" s="260"/>
      <c r="G36" s="261"/>
      <c r="H36" s="261"/>
      <c r="I36" s="261"/>
      <c r="J36" s="262"/>
    </row>
    <row r="37" spans="1:10" ht="15.75" x14ac:dyDescent="0.25">
      <c r="A37" s="29" t="s">
        <v>140</v>
      </c>
    </row>
    <row r="38" spans="1:10" x14ac:dyDescent="0.25">
      <c r="A38" s="431" t="s">
        <v>141</v>
      </c>
      <c r="B38" s="431"/>
      <c r="C38" s="431"/>
      <c r="D38" s="431"/>
      <c r="E38" s="431"/>
      <c r="F38" s="431"/>
      <c r="G38" s="431"/>
      <c r="H38" s="431"/>
      <c r="I38" s="431"/>
      <c r="J38" s="431"/>
    </row>
    <row r="39" spans="1:10" x14ac:dyDescent="0.25">
      <c r="A39" s="431"/>
      <c r="B39" s="431"/>
      <c r="C39" s="431"/>
      <c r="D39" s="431"/>
      <c r="E39" s="431"/>
      <c r="F39" s="431"/>
      <c r="G39" s="431"/>
      <c r="H39" s="431"/>
      <c r="I39" s="431"/>
      <c r="J39" s="431"/>
    </row>
    <row r="40" spans="1:10" x14ac:dyDescent="0.25">
      <c r="A40" s="431"/>
      <c r="B40" s="431"/>
      <c r="C40" s="431"/>
      <c r="D40" s="431"/>
      <c r="E40" s="431"/>
      <c r="F40" s="431"/>
      <c r="G40" s="431"/>
      <c r="H40" s="431"/>
      <c r="I40" s="431"/>
      <c r="J40" s="431"/>
    </row>
    <row r="41" spans="1:10" x14ac:dyDescent="0.25">
      <c r="A41" s="431"/>
      <c r="B41" s="431"/>
      <c r="C41" s="431"/>
      <c r="D41" s="431"/>
      <c r="E41" s="431"/>
      <c r="F41" s="431"/>
      <c r="G41" s="431"/>
      <c r="H41" s="431"/>
      <c r="I41" s="431"/>
      <c r="J41" s="431"/>
    </row>
    <row r="42" spans="1:10" x14ac:dyDescent="0.25">
      <c r="A42" s="431"/>
      <c r="B42" s="431"/>
      <c r="C42" s="431"/>
      <c r="D42" s="431"/>
      <c r="E42" s="431"/>
      <c r="F42" s="431"/>
      <c r="G42" s="431"/>
      <c r="H42" s="431"/>
      <c r="I42" s="431"/>
      <c r="J42" s="431"/>
    </row>
    <row r="43" spans="1:10" x14ac:dyDescent="0.25">
      <c r="A43" s="431"/>
      <c r="B43" s="431"/>
      <c r="C43" s="431"/>
      <c r="D43" s="431"/>
      <c r="E43" s="431"/>
      <c r="F43" s="431"/>
      <c r="G43" s="431"/>
      <c r="H43" s="431"/>
      <c r="I43" s="431"/>
      <c r="J43" s="431"/>
    </row>
    <row r="44" spans="1:10" x14ac:dyDescent="0.25">
      <c r="A44" s="431"/>
      <c r="B44" s="431"/>
      <c r="C44" s="431"/>
      <c r="D44" s="431"/>
      <c r="E44" s="431"/>
      <c r="F44" s="431"/>
      <c r="G44" s="431"/>
      <c r="H44" s="431"/>
      <c r="I44" s="431"/>
      <c r="J44" s="431"/>
    </row>
    <row r="45" spans="1:10" x14ac:dyDescent="0.25">
      <c r="A45" s="431"/>
      <c r="B45" s="431"/>
      <c r="C45" s="431"/>
      <c r="D45" s="431"/>
      <c r="E45" s="431"/>
      <c r="F45" s="431"/>
      <c r="G45" s="431"/>
      <c r="H45" s="431"/>
      <c r="I45" s="431"/>
      <c r="J45" s="431"/>
    </row>
  </sheetData>
  <sheetProtection algorithmName="SHA-512" hashValue="ofp6W41dvWp4NjWf5RigIwXIC6zIHydRr5cjpruc0ptcHFc67Jma83jreIsbmZD7SUmS3NNKG6G6L0IOPEe2Sg==" saltValue="5x5/6+JULaiBQtn/drij1A==" spinCount="100000" sheet="1" objects="1" scenarios="1"/>
  <protectedRanges>
    <protectedRange sqref="B35:E35" name="Intervalo2"/>
    <protectedRange sqref="D7:D19" name="Intervalo1"/>
  </protectedRanges>
  <mergeCells count="43">
    <mergeCell ref="A23:B23"/>
    <mergeCell ref="H23:I23"/>
    <mergeCell ref="J23:J26"/>
    <mergeCell ref="A1:J1"/>
    <mergeCell ref="A2:J2"/>
    <mergeCell ref="A3:J3"/>
    <mergeCell ref="A4:J4"/>
    <mergeCell ref="A5:A7"/>
    <mergeCell ref="B5:B7"/>
    <mergeCell ref="C5:I5"/>
    <mergeCell ref="J5:J7"/>
    <mergeCell ref="C6:F6"/>
    <mergeCell ref="G6:I6"/>
    <mergeCell ref="H7:I7"/>
    <mergeCell ref="H8:I8"/>
    <mergeCell ref="H11:I11"/>
    <mergeCell ref="A38:J45"/>
    <mergeCell ref="A27:J27"/>
    <mergeCell ref="F35:J35"/>
    <mergeCell ref="A28:J34"/>
    <mergeCell ref="H15:I15"/>
    <mergeCell ref="H16:I16"/>
    <mergeCell ref="H17:I17"/>
    <mergeCell ref="H18:I18"/>
    <mergeCell ref="H19:I19"/>
    <mergeCell ref="A20:J20"/>
    <mergeCell ref="A21:B22"/>
    <mergeCell ref="C21:J21"/>
    <mergeCell ref="C22:J22"/>
    <mergeCell ref="A24:B24"/>
    <mergeCell ref="H24:I24"/>
    <mergeCell ref="A25:B26"/>
    <mergeCell ref="H12:I12"/>
    <mergeCell ref="H13:I13"/>
    <mergeCell ref="H14:I14"/>
    <mergeCell ref="H9:I9"/>
    <mergeCell ref="H10:I10"/>
    <mergeCell ref="H25:I26"/>
    <mergeCell ref="C25:C26"/>
    <mergeCell ref="D25:D26"/>
    <mergeCell ref="E25:E26"/>
    <mergeCell ref="F25:F26"/>
    <mergeCell ref="G25:G26"/>
  </mergeCells>
  <pageMargins left="0.511811024" right="0.511811024" top="0.78740157499999996" bottom="0.78740157499999996" header="0.31496062000000002" footer="0.31496062000000002"/>
  <pageSetup paperSize="9" scale="83" orientation="portrait" r:id="rId1"/>
  <drawing r:id="rId2"/>
  <legacyDrawing r:id="rId3"/>
  <oleObjects>
    <mc:AlternateContent xmlns:mc="http://schemas.openxmlformats.org/markup-compatibility/2006">
      <mc:Choice Requires="x14">
        <oleObject progId="CorelDraw.Graphic.18" shapeId="16385" r:id="rId4">
          <objectPr defaultSize="0" autoPict="0" r:id="rId5">
            <anchor moveWithCells="1">
              <from>
                <xdr:col>0</xdr:col>
                <xdr:colOff>295275</xdr:colOff>
                <xdr:row>0</xdr:row>
                <xdr:rowOff>66675</xdr:rowOff>
              </from>
              <to>
                <xdr:col>0</xdr:col>
                <xdr:colOff>1009650</xdr:colOff>
                <xdr:row>0</xdr:row>
                <xdr:rowOff>619125</xdr:rowOff>
              </to>
            </anchor>
          </objectPr>
        </oleObject>
      </mc:Choice>
      <mc:Fallback>
        <oleObject progId="CorelDraw.Graphic.18" shapeId="1638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Orçamento</vt:lpstr>
      <vt:lpstr>Memória de Cálculo</vt:lpstr>
      <vt:lpstr>Cronograma</vt:lpstr>
      <vt:lpstr>BDI</vt:lpstr>
      <vt:lpstr>BDI!Area_de_impressao</vt:lpstr>
      <vt:lpstr>Cronograma!Area_de_impressao</vt:lpstr>
      <vt:lpstr>'Memória de Cálculo'!Area_de_impressao</vt:lpstr>
      <vt:lpstr>Orçamento!Area_de_impressao</vt:lpstr>
      <vt:lpstr>'Memória de Cálculo'!Titulos_de_impressao</vt:lpstr>
    </vt:vector>
  </TitlesOfParts>
  <Manager/>
  <Company>Setop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M1339928</dc:creator>
  <cp:keywords/>
  <dc:description/>
  <cp:lastModifiedBy>PPO-USER</cp:lastModifiedBy>
  <cp:revision/>
  <cp:lastPrinted>2023-10-09T13:25:19Z</cp:lastPrinted>
  <dcterms:created xsi:type="dcterms:W3CDTF">2006-09-22T13:55:22Z</dcterms:created>
  <dcterms:modified xsi:type="dcterms:W3CDTF">2023-10-09T16:11:52Z</dcterms:modified>
  <cp:category/>
  <cp:contentStatus/>
</cp:coreProperties>
</file>