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po-dtm001\crc\KELLY\PROCESSOS 2019\TOMADA DE PREÇOS\PL TP REFORMA CORETO\"/>
    </mc:Choice>
  </mc:AlternateContent>
  <bookViews>
    <workbookView xWindow="0" yWindow="0" windowWidth="28800" windowHeight="12330"/>
  </bookViews>
  <sheets>
    <sheet name="Orçamento" sheetId="13" r:id="rId1"/>
    <sheet name="BDI" sheetId="12" r:id="rId2"/>
    <sheet name="Cronograma" sheetId="11" r:id="rId3"/>
    <sheet name="Composições" sheetId="14" r:id="rId4"/>
  </sheets>
  <externalReferences>
    <externalReference r:id="rId5"/>
  </externalReferences>
  <definedNames>
    <definedName name="_xlnm.Print_Area" localSheetId="2">Cronograma!$A$1:$L$41</definedName>
    <definedName name="_xlnm.Print_Area" localSheetId="0">Orçamento!$A$1:$H$63</definedName>
  </definedNames>
  <calcPr calcId="162913"/>
</workbook>
</file>

<file path=xl/calcChain.xml><?xml version="1.0" encoding="utf-8"?>
<calcChain xmlns="http://schemas.openxmlformats.org/spreadsheetml/2006/main">
  <c r="B31" i="11" l="1"/>
  <c r="B29" i="11"/>
  <c r="B27" i="11"/>
  <c r="B25" i="11"/>
  <c r="B23" i="11"/>
  <c r="B21" i="11"/>
  <c r="B19" i="11"/>
  <c r="B17" i="11"/>
  <c r="B15" i="11"/>
  <c r="B13" i="11"/>
  <c r="A31" i="11"/>
  <c r="A29" i="11"/>
  <c r="A27" i="11"/>
  <c r="A25" i="11"/>
  <c r="A23" i="11"/>
  <c r="A21" i="11"/>
  <c r="A19" i="11"/>
  <c r="A17" i="11"/>
  <c r="A15" i="11"/>
  <c r="A13" i="11"/>
  <c r="E38" i="13"/>
  <c r="H12" i="14"/>
  <c r="H13" i="14"/>
  <c r="H14" i="14"/>
  <c r="H15" i="14"/>
  <c r="H11" i="14"/>
  <c r="H17" i="14" s="1"/>
  <c r="L32" i="11" l="1"/>
  <c r="L30" i="11" l="1"/>
  <c r="L28" i="11"/>
  <c r="L26" i="11" l="1"/>
  <c r="L24" i="11" l="1"/>
  <c r="L22" i="11"/>
  <c r="L20" i="11"/>
  <c r="L18" i="11"/>
  <c r="L16" i="11"/>
  <c r="L14" i="11"/>
  <c r="L12" i="11"/>
  <c r="B11" i="11" l="1"/>
  <c r="A11" i="11"/>
  <c r="A7" i="11"/>
  <c r="J12" i="12" l="1"/>
  <c r="J11" i="12"/>
  <c r="J10" i="12"/>
  <c r="J9" i="12"/>
  <c r="J8" i="12"/>
  <c r="D36" i="12" l="1"/>
  <c r="D41" i="12"/>
  <c r="H7" i="13" s="1"/>
  <c r="G36" i="13" s="1"/>
  <c r="H36" i="13" s="1"/>
  <c r="G49" i="13" l="1"/>
  <c r="H49" i="13" s="1"/>
  <c r="G48" i="13"/>
  <c r="H48" i="13" s="1"/>
  <c r="G50" i="13"/>
  <c r="H50" i="13" s="1"/>
  <c r="G47" i="13"/>
  <c r="H47" i="13" s="1"/>
  <c r="G59" i="13"/>
  <c r="H59" i="13" s="1"/>
  <c r="G60" i="13"/>
  <c r="H60" i="13" s="1"/>
  <c r="G62" i="13"/>
  <c r="G54" i="13"/>
  <c r="G41" i="13"/>
  <c r="G37" i="13"/>
  <c r="G32" i="13"/>
  <c r="G28" i="13"/>
  <c r="G25" i="13"/>
  <c r="G21" i="13"/>
  <c r="G17" i="13"/>
  <c r="G13" i="13"/>
  <c r="G42" i="13"/>
  <c r="G33" i="13"/>
  <c r="G22" i="13"/>
  <c r="G10" i="13"/>
  <c r="G51" i="13"/>
  <c r="G23" i="13"/>
  <c r="G19" i="13"/>
  <c r="G15" i="13"/>
  <c r="G11" i="13"/>
  <c r="G46" i="13"/>
  <c r="G29" i="13"/>
  <c r="H29" i="13" s="1"/>
  <c r="G18" i="13"/>
  <c r="G57" i="13"/>
  <c r="H57" i="13" s="1"/>
  <c r="G52" i="13"/>
  <c r="G44" i="13"/>
  <c r="G40" i="13"/>
  <c r="G35" i="13"/>
  <c r="G31" i="13"/>
  <c r="G27" i="13"/>
  <c r="G24" i="13"/>
  <c r="G20" i="13"/>
  <c r="G16" i="13"/>
  <c r="G56" i="13"/>
  <c r="G38" i="13"/>
  <c r="G14" i="13"/>
  <c r="H41" i="13" l="1"/>
  <c r="H13" i="13"/>
  <c r="H15" i="13"/>
  <c r="H25" i="13"/>
  <c r="H22" i="13"/>
  <c r="H32" i="13"/>
  <c r="H17" i="13"/>
  <c r="H19" i="13"/>
  <c r="H10" i="13"/>
  <c r="H51" i="13"/>
  <c r="H35" i="13"/>
  <c r="H28" i="13"/>
  <c r="H37" i="13"/>
  <c r="H23" i="13"/>
  <c r="H14" i="13"/>
  <c r="H27" i="13"/>
  <c r="H26" i="13" s="1"/>
  <c r="F15" i="11" s="1"/>
  <c r="H52" i="13"/>
  <c r="H46" i="13"/>
  <c r="H24" i="13"/>
  <c r="H40" i="13"/>
  <c r="H56" i="13"/>
  <c r="H54" i="13" s="1"/>
  <c r="H53" i="13" s="1"/>
  <c r="F27" i="11" s="1"/>
  <c r="H20" i="13"/>
  <c r="H18" i="13"/>
  <c r="H21" i="13"/>
  <c r="H16" i="13"/>
  <c r="H31" i="13"/>
  <c r="G15" i="11" l="1"/>
  <c r="H15" i="11"/>
  <c r="H45" i="13"/>
  <c r="H12" i="13"/>
  <c r="F13" i="11" s="1"/>
  <c r="H62" i="13"/>
  <c r="H61" i="13" s="1"/>
  <c r="F31" i="11" s="1"/>
  <c r="G58" i="13"/>
  <c r="H58" i="13" s="1"/>
  <c r="H55" i="13" s="1"/>
  <c r="F29" i="11" s="1"/>
  <c r="L15" i="11" l="1"/>
  <c r="H44" i="13"/>
  <c r="H43" i="13" s="1"/>
  <c r="F25" i="11"/>
  <c r="G13" i="11"/>
  <c r="H13" i="11"/>
  <c r="G27" i="11"/>
  <c r="G29" i="11"/>
  <c r="H31" i="11"/>
  <c r="H33" i="13"/>
  <c r="H30" i="13" s="1"/>
  <c r="H11" i="13"/>
  <c r="H9" i="13" s="1"/>
  <c r="F11" i="11" s="1"/>
  <c r="G31" i="11"/>
  <c r="H42" i="13" l="1"/>
  <c r="H39" i="13" s="1"/>
  <c r="F23" i="11"/>
  <c r="H23" i="11" s="1"/>
  <c r="F17" i="11"/>
  <c r="L13" i="11"/>
  <c r="H29" i="11"/>
  <c r="H27" i="11"/>
  <c r="H25" i="11"/>
  <c r="G25" i="11"/>
  <c r="G11" i="11"/>
  <c r="K11" i="11"/>
  <c r="K33" i="11" s="1"/>
  <c r="H11" i="11"/>
  <c r="L31" i="11"/>
  <c r="G23" i="11"/>
  <c r="H38" i="13" l="1"/>
  <c r="H34" i="13" s="1"/>
  <c r="F21" i="11"/>
  <c r="G17" i="11"/>
  <c r="H17" i="11"/>
  <c r="L29" i="11"/>
  <c r="L25" i="11"/>
  <c r="L11" i="11"/>
  <c r="L23" i="11"/>
  <c r="F19" i="11" l="1"/>
  <c r="H63" i="13"/>
  <c r="H21" i="11"/>
  <c r="G21" i="11"/>
  <c r="L17" i="11"/>
  <c r="L21" i="11" l="1"/>
  <c r="H19" i="11"/>
  <c r="H33" i="11" s="1"/>
  <c r="K27" i="11"/>
  <c r="G19" i="11"/>
  <c r="G33" i="11" s="1"/>
  <c r="L19" i="11"/>
  <c r="K19" i="11"/>
  <c r="L27" i="11"/>
  <c r="F33" i="11"/>
  <c r="K35" i="11" s="1"/>
  <c r="L34" i="11"/>
  <c r="K34" i="11"/>
  <c r="H35" i="11" l="1"/>
  <c r="G34" i="11"/>
  <c r="H34" i="11" s="1"/>
  <c r="G35" i="11"/>
  <c r="L33" i="11"/>
  <c r="L36" i="11"/>
  <c r="L35" i="11" l="1"/>
  <c r="G36" i="11"/>
  <c r="H36" i="11" s="1"/>
  <c r="K36" i="11" s="1"/>
</calcChain>
</file>

<file path=xl/sharedStrings.xml><?xml version="1.0" encoding="utf-8"?>
<sst xmlns="http://schemas.openxmlformats.org/spreadsheetml/2006/main" count="293" uniqueCount="242">
  <si>
    <t>ITEM</t>
  </si>
  <si>
    <t>DESCRIÇÃO</t>
  </si>
  <si>
    <t>PLANILHA ORÇAMENTÁRIA DE CUSTOS</t>
  </si>
  <si>
    <t>PREÇO TOTAL</t>
  </si>
  <si>
    <t>BDI:</t>
  </si>
  <si>
    <t>1.1</t>
  </si>
  <si>
    <t>INSTALAÇÕES INICIAIS DA OBRA</t>
  </si>
  <si>
    <t>4.1</t>
  </si>
  <si>
    <t>5.1</t>
  </si>
  <si>
    <t>QUANT.</t>
  </si>
  <si>
    <t>PREÇO UNITÁRIO S/ BDI</t>
  </si>
  <si>
    <t>PREÇO UNITÁRIO C/ BDI</t>
  </si>
  <si>
    <t>DEMOLIÇÕES E REMOÇÕES</t>
  </si>
  <si>
    <t>6.1</t>
  </si>
  <si>
    <t>6.2</t>
  </si>
  <si>
    <t>PREÇO DE MERCADO</t>
  </si>
  <si>
    <t>10.1</t>
  </si>
  <si>
    <t>11.1</t>
  </si>
  <si>
    <t>LIMPEZA FINAL DA OBRA</t>
  </si>
  <si>
    <t>LIMPEZA E ARREMATES FINAIS</t>
  </si>
  <si>
    <t>Praça Dr. Castilho, 10 – Centro – CEP 38750-000 – CNPJ 18.602.060/0001-40</t>
  </si>
  <si>
    <t>Tel.: (34) 3811-1233 – FAX: (34) 3811-0070 – www.po.mg.gov.br</t>
  </si>
  <si>
    <t>CRONOGRAMA FÍSICO FINANCEIRO</t>
  </si>
  <si>
    <t>DISCRIMINAÇÃO DOS SERVIÇOS</t>
  </si>
  <si>
    <t>VALOR(R$)</t>
  </si>
  <si>
    <t>SUB-TOTAL</t>
  </si>
  <si>
    <t>VALOR DO PERÍODO</t>
  </si>
  <si>
    <t>VALOR ACUMULADO</t>
  </si>
  <si>
    <t>PERCENTUAL DO PERÍODO</t>
  </si>
  <si>
    <t>PERCENTUAL ACUMULADO</t>
  </si>
  <si>
    <t>8.1</t>
  </si>
  <si>
    <t>9.1</t>
  </si>
  <si>
    <t>PINTURA</t>
  </si>
  <si>
    <t>COMPOSIÇÃO DO BDI (Bonificações e Despesas Indiretas)</t>
  </si>
  <si>
    <t>Obra: "Construção de Edifícios"</t>
  </si>
  <si>
    <t>1) ADMINISTRAÇÃO CENTRAL - ( 3,00% a 5,50%)</t>
  </si>
  <si>
    <t>Adm. Central, Seguros e Garantias, Riscos</t>
  </si>
  <si>
    <t>2) SEGUROS E GARANTIAS - ( 0,80% a 1,00%)</t>
  </si>
  <si>
    <t>Despesas Financeiras</t>
  </si>
  <si>
    <t>Lucro/Remuneração</t>
  </si>
  <si>
    <t>Impostos (com desoneração)</t>
  </si>
  <si>
    <t>Impostos (sem desoneração)</t>
  </si>
  <si>
    <t>4) DESPESAS FINANCEIRAS - ( 0,59% a 1,39%)</t>
  </si>
  <si>
    <t>5) LUCRO/REMUNERAÇÃO  - (6,16% a 8,96%)</t>
  </si>
  <si>
    <t>6) IMPOSTOS</t>
  </si>
  <si>
    <t xml:space="preserve"> - ISS - Variação de 2% a 5% - Justificado pela Legislação Tributária Municipal com apresentação da base de cálculo da alíquota.</t>
  </si>
  <si>
    <t>COFINS=</t>
  </si>
  <si>
    <t>PIS=</t>
  </si>
  <si>
    <t>ISS=</t>
  </si>
  <si>
    <t>CPRB=</t>
  </si>
  <si>
    <t>A) Sem desoneração:</t>
  </si>
  <si>
    <t>BDI=</t>
  </si>
  <si>
    <t>Faixa referencial</t>
  </si>
  <si>
    <t>1º Quartil</t>
  </si>
  <si>
    <t>Médio</t>
  </si>
  <si>
    <t>3º Quartil</t>
  </si>
  <si>
    <t>B) Com desoneração:</t>
  </si>
  <si>
    <t>Observação:</t>
  </si>
  <si>
    <r>
      <t xml:space="preserve">Para o tipo de obra </t>
    </r>
    <r>
      <rPr>
        <b/>
        <i/>
        <sz val="11"/>
        <rFont val="Arial"/>
        <family val="2"/>
      </rPr>
      <t>“Construção de Edifícios”</t>
    </r>
    <r>
      <rPr>
        <i/>
        <sz val="11"/>
        <rFont val="Arial"/>
        <family val="2"/>
      </rPr>
      <t xml:space="preserve"> enquadram-se: a construção e reforma de: edifícios, unidades habitacionais, escolas, hospitais, hotéis, restaurantes, armazéns e depósitos, edifícios para uso agropecuário, estações para trens e metropolitanos, estádios esportivos e quadras cobertas, instalações para embarque e desembarque de passageiros (em aeroportos, rodoviárias, portos, etc.), penitenciárias e presídios, a construção de edifícios industriais (fábricas, oficinas, galpões industriais, etc.), conforme classificação 4120-4 do CNAE 2.0. Também enquadram-se pórticos, mirantes e outros edifícios de finalidade turística.</t>
    </r>
  </si>
  <si>
    <t>8.2</t>
  </si>
  <si>
    <t>10.2</t>
  </si>
  <si>
    <t>VALOR TOTAL DA OBRA (C/ BDI APLICADO)</t>
  </si>
  <si>
    <t>5.2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</si>
  <si>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</si>
  <si>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</si>
  <si>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</si>
  <si>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</si>
  <si>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</si>
  <si>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</si>
  <si>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</si>
  <si>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</si>
  <si>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</si>
  <si>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PREFEITURA MUNICIPAL DE PRESIDENTE OLEGÁRIO - MG
Secretaria de Obras e Serviços Públicos</t>
  </si>
  <si>
    <t>PREFEITURA MUNICIPAL DE PRESIDENTE OLEGÁRIO – MG</t>
  </si>
  <si>
    <t>4.2</t>
  </si>
  <si>
    <t>M2</t>
  </si>
  <si>
    <t>M3</t>
  </si>
  <si>
    <t>M</t>
  </si>
  <si>
    <t>FOLHA Nº:</t>
  </si>
  <si>
    <t>01/01 .</t>
  </si>
  <si>
    <t>DATA:</t>
  </si>
  <si>
    <t>ISS:</t>
  </si>
  <si>
    <t>FORMA DE EXECUÇÃO:                                         (      ) DIRETA                                                                              (  x  ) INDIRETA</t>
  </si>
  <si>
    <t>CÓDIGO SINAPI/SETOP</t>
  </si>
  <si>
    <t>UNID.</t>
  </si>
  <si>
    <r>
      <t xml:space="preserve">PREFEITURA: Município de </t>
    </r>
    <r>
      <rPr>
        <b/>
        <sz val="11"/>
        <color indexed="8"/>
        <rFont val="Calibri"/>
        <family val="2"/>
      </rPr>
      <t>Presidente Olegário</t>
    </r>
    <r>
      <rPr>
        <b/>
        <sz val="11"/>
        <rFont val="Calibri"/>
        <family val="2"/>
      </rPr>
      <t xml:space="preserve"> - MG</t>
    </r>
  </si>
  <si>
    <r>
      <t>PRAZO DE EXECUÇÃO: 6</t>
    </r>
    <r>
      <rPr>
        <b/>
        <sz val="11"/>
        <color indexed="8"/>
        <rFont val="Calibri"/>
        <family val="2"/>
      </rPr>
      <t>0 dias</t>
    </r>
  </si>
  <si>
    <t>3) RISCOS  -  ( 0,97% a 1,27%)</t>
  </si>
  <si>
    <t>4.3</t>
  </si>
  <si>
    <t>OBRA: Reforma do Coreto da Praça da Idepenência</t>
  </si>
  <si>
    <t>LOCAL: Praça da Independência - Bairro Centro - Presidente Olegário - MG</t>
  </si>
  <si>
    <r>
      <t xml:space="preserve">REGIÃO/MÊS DE REFERÊNCIA: SETOP Região Triângulo e Alto Paranaíba / ABRIL 2019 </t>
    </r>
    <r>
      <rPr>
        <b/>
        <sz val="11"/>
        <color indexed="8"/>
        <rFont val="Calibri"/>
        <family val="2"/>
      </rPr>
      <t xml:space="preserve">_ </t>
    </r>
    <r>
      <rPr>
        <b/>
        <sz val="11"/>
        <rFont val="Calibri"/>
        <family val="2"/>
      </rPr>
      <t>Preço de Custo com Desoneração Fiscal - Lei 13.161/2015 e SINAPI - Sistema Nacional de Pesquisa de Custos e Índices da Construção Civil / JUNHO 2019</t>
    </r>
  </si>
  <si>
    <t>PLACA DE OBRA EM CHAPA GALVANIZADA</t>
  </si>
  <si>
    <t>U</t>
  </si>
  <si>
    <t>TAPUME REMOVÍVEL DE COMPENSADO</t>
  </si>
  <si>
    <t>DEMOLIÇÃO DE ALVENARIA DE BLOCO FURADO, DE FORMA MANUAL, SEM REAPROVEITAMENTO</t>
  </si>
  <si>
    <t>97622</t>
  </si>
  <si>
    <t>DEMOLIÇÃO DE PISO CERÂMICO</t>
  </si>
  <si>
    <t>RETIRADA DE SOLEIRA DE MÁRMORE OU GRANITO</t>
  </si>
  <si>
    <t>85421</t>
  </si>
  <si>
    <t>REMOÇÃO DE INTERRUPTORES/TOMADAS ELÉTRICAS, DE FORMA MANUAL.</t>
  </si>
  <si>
    <t>97660</t>
  </si>
  <si>
    <t>DEMOLIÇÃO DE DIVISÓRIA DE PEDRAS (ARDÓSIA)</t>
  </si>
  <si>
    <t>REMOÇÃO DE ACESSÓRIOS SEM REAPROVEITAMENTO (TORNEIRAS DE PLÁSTICO)</t>
  </si>
  <si>
    <t>97664</t>
  </si>
  <si>
    <t>REMOÇÃO DE PORTAS DE FORMA MANUAL, SEM REAPROVEITAMENTO (PORTÕES DE ENTRADA E DOS BOX DOS BANHEIROS).</t>
  </si>
  <si>
    <t>97644</t>
  </si>
  <si>
    <t>DEMOLIÇÃO DE REVESTIMENTO CERAMICO (PAREDES INETRNAS)</t>
  </si>
  <si>
    <t>CAPINA MANUAL (CANTEIRO EM VOLTA DO CORETO)</t>
  </si>
  <si>
    <t>REMOÇÃO DE VIDRO COMUM (DAS JANELAS)</t>
  </si>
  <si>
    <t>ALVENARIA</t>
  </si>
  <si>
    <t>ALVENARIA DE VEDAÇÃO COM TIJOLO CERÂMICO FURADO, INCLUSIVE ARGAMASSA PARA ASSENTAMENTO</t>
  </si>
  <si>
    <t>REBOCO DE ARGAMASSA DE CIMENTO E AREIA. (EXECUÇÃO, INCLUINDO O FORNECIMENTO E TRANSPORTE DE TODOS OS MATERIAIS).</t>
  </si>
  <si>
    <t>VERGA PRÉ-MOLDADA PARA PORTAS COM ATÉ 1,5 M DE VÃO.</t>
  </si>
  <si>
    <t>93184</t>
  </si>
  <si>
    <t>93393</t>
  </si>
  <si>
    <t>REVESTIMENTO CERÂMICO PARA PAREDES INTERNAS COM PLACAS TIPO ESMALTADA DE DIMENSÕES 20X20 CM, ARGAMASSA TIPO AC I.</t>
  </si>
  <si>
    <t>REVESTIMENTO CERÂMICO PARA PISO COM PLACAS TIPO ESMALTADA DE DIMENSSÕES 35X35CM.</t>
  </si>
  <si>
    <t>87248</t>
  </si>
  <si>
    <t>SOLEIRA EM GRANITO, LARGURA 10 CM, ESPESSURA 2,0 CM</t>
  </si>
  <si>
    <t>98689</t>
  </si>
  <si>
    <t>REVESTIMENTOS DE PAREDES E PISOS</t>
  </si>
  <si>
    <t>ESQUADRIAS</t>
  </si>
  <si>
    <t>72116</t>
  </si>
  <si>
    <t>VIDRO LISO COMUM TRANSPARENTE (PARA FIXAÇÃO NOS BASCULANTES DOS BANHEIROS)</t>
  </si>
  <si>
    <t>74145/001</t>
  </si>
  <si>
    <t>88487</t>
  </si>
  <si>
    <t>INSTALAÇÕES ELÉTRICAS</t>
  </si>
  <si>
    <t>TOMADA SIMPLES - 2P + T - 10A COM PLACA</t>
  </si>
  <si>
    <t>PONTO DE ESGOTO, INCLUINDO TUBO DE PVC RÍGIDO SOLDÁVEL DE 100 MM E CONEXÕES (VASO SANITÁRIO)</t>
  </si>
  <si>
    <t>REMOÇÃO DE LOUÇAS SANITÁRIAS (MICTÓRIO COLETIVO E 6 VASOS SANITÁRIOS, OBS: OS 6 VASOS DEVEM SER RETIRADOS E RELOCADOS NAS POSIÇÕES CONFORME PROJETO ARQUITETÔNICO).</t>
  </si>
  <si>
    <t>TORNEIRA CROMADA DE MESA, 1/2" OU 3/4", PARA LAVATÓRIO, FECHAMENTO AUTOMÁTICO COM FORNECIMENTO E INSTALAÇÃO.</t>
  </si>
  <si>
    <t>86915</t>
  </si>
  <si>
    <t>MICTÓRIO SIFONADO DE LOUÇA BRANCA, INCLUSIVE ENGATE FLEXÍVEL, EXCLUSIVE VÁLVULA DE DESCARGA</t>
  </si>
  <si>
    <t>DIVERSOS</t>
  </si>
  <si>
    <t>PINTURA ESMALTE FOSCO, DUAS DEMAOS, SOBRE SUPERFICIE METALICA, INCLUSO UMA DEMAO DE FUNDO ANTICORROSIVO (PINTURA DOS BASCULANTES DOS BANHEIROS, DOS PORTÕES E DO GUARDA CORPO DA ESCADA E DO CORETO).</t>
  </si>
  <si>
    <t>CHUMBAR GUARDA CORPO DA ESCADA NO PISO</t>
  </si>
  <si>
    <t>95240</t>
  </si>
  <si>
    <t>LASTRO DE CONCRETO MAGRO, APLICADO EM PISOS OU RADIERS, ESPESSURA DE 3 CM. (CONCRETAGEM DO CANTEIRO EM TORNO DO CORETO).</t>
  </si>
  <si>
    <t>98510</t>
  </si>
  <si>
    <t>PLANTIO DE ÁRVORE ORNAMENTAL COM ALTURA DE MUDA MENOR QUE 2,00 M. (NO PASSEIO DE CONCRETO QUE SERÁ FEITO NO LUGAR DO CANTEIRO.)</t>
  </si>
  <si>
    <t>ESPELHO CRISTAL, ESPESSURA 4MM, COM PARAFUSOS DE FIXACAO, SEM MOLDURA</t>
  </si>
  <si>
    <t>85005</t>
  </si>
  <si>
    <t>1.2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</si>
  <si>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</si>
  <si>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</si>
  <si>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</si>
  <si>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</si>
  <si>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</si>
  <si>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</si>
  <si>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</si>
  <si>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</si>
  <si>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</si>
  <si>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</si>
  <si>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</si>
  <si>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</si>
  <si>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</si>
  <si>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</si>
  <si>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3.</t>
  </si>
  <si>
    <t>3.1</t>
  </si>
  <si>
    <t>3.2</t>
  </si>
  <si>
    <t>3.3</t>
  </si>
  <si>
    <t>5.3</t>
  </si>
  <si>
    <t>6.3</t>
  </si>
  <si>
    <t>7.1</t>
  </si>
  <si>
    <t>8.3</t>
  </si>
  <si>
    <t>10.3</t>
  </si>
  <si>
    <t>10.4</t>
  </si>
  <si>
    <t>LIM-GER-005</t>
  </si>
  <si>
    <t>LOU-MIC-011</t>
  </si>
  <si>
    <t>INST-ESG-015</t>
  </si>
  <si>
    <t>ELE-TOM-005</t>
  </si>
  <si>
    <t>SER-POR-050</t>
  </si>
  <si>
    <t>ALV-TIJ-025</t>
  </si>
  <si>
    <t>PIN-LIX-005</t>
  </si>
  <si>
    <t>PRE-CAP-005</t>
  </si>
  <si>
    <t>DEM-SOL-005</t>
  </si>
  <si>
    <t>DEM-REV-010</t>
  </si>
  <si>
    <t>DEM-DIV-005</t>
  </si>
  <si>
    <t>DEM-LOU-005</t>
  </si>
  <si>
    <t>DEM-PIS-010</t>
  </si>
  <si>
    <t>IIO-PLA-005</t>
  </si>
  <si>
    <t>IIO-TAP-015</t>
  </si>
  <si>
    <t>LIXAMENTO MANUAL EM PAREDE E LAJE PARA REMOÇÃO DE TINTA</t>
  </si>
  <si>
    <t>REV-REB-005</t>
  </si>
  <si>
    <t>VASO SANITARIO SIFONADO CONVENCIONAL PARA PCD SEM FURO FRONTAL COM LOUÇA BRANCA SEM ASSENTO, INCLUSO CONJUNTO DE LIGAÇÃO PARA BACIA SANITÁRIA AJUSTÁVEL -FORNECIMENTO E INSTALAÇÃO</t>
  </si>
  <si>
    <t>95472</t>
  </si>
  <si>
    <t>BARRA DE APOIO EM AÇO INOX PARA P.N.E. L = 100 CM (PAREDE)</t>
  </si>
  <si>
    <t>BARRA DE APOIO EM AÇO INOX PARA P.N.E. L=90CM (VASO SANITÁRIO)</t>
  </si>
  <si>
    <t>ACE-BAR-015</t>
  </si>
  <si>
    <t>ACE-BAR-010</t>
  </si>
  <si>
    <t>BARRA DE APOIO P.N.E. L = 40 CM (PORTA)</t>
  </si>
  <si>
    <t>ACE-BAR-020</t>
  </si>
  <si>
    <t>INSTALAÇÕES HIDRÁULICAS E DISPOSITIVOS PARA PNE</t>
  </si>
  <si>
    <t>8.4</t>
  </si>
  <si>
    <t>8.5</t>
  </si>
  <si>
    <t>8.6</t>
  </si>
  <si>
    <t>8.7</t>
  </si>
  <si>
    <t>DEM-REV-005</t>
  </si>
  <si>
    <t>Tipo</t>
  </si>
  <si>
    <t>Código</t>
  </si>
  <si>
    <t>Descrição Básica</t>
  </si>
  <si>
    <t>Coef.</t>
  </si>
  <si>
    <t>Prefeitura Municipal de Presidente Olegário</t>
  </si>
  <si>
    <t>Setor de Obras e Serviços Públicos</t>
  </si>
  <si>
    <t>I</t>
  </si>
  <si>
    <t>KG</t>
  </si>
  <si>
    <t>C</t>
  </si>
  <si>
    <t>H</t>
  </si>
  <si>
    <t>SERVENTE COM ENCARGOS COMPLEMENTARES</t>
  </si>
  <si>
    <t>DIVISORIA EM GRANITO CINZA ANDORINHA, ESP = 2CM, ASSENTADO COM ARGAMASSA TRACO 1:4, ARREMATE EM CIMENTO BRANCO, EXCLUSIVE FERRAGENS. (PARA BOX DOS SANITÁRIOS E DIVISÓRIAS DOS MICTÓRIOS)</t>
  </si>
  <si>
    <t>UND</t>
  </si>
  <si>
    <t>Preço Unit. R$</t>
  </si>
  <si>
    <t>Preço Total R$</t>
  </si>
  <si>
    <t>CIMENTO BRANCO</t>
  </si>
  <si>
    <t>ORÇAMENTO</t>
  </si>
  <si>
    <t>GRANITO CINZA ANDORINHA, ESP=2CM, POLIDO NAS DUAS FACES.</t>
  </si>
  <si>
    <t>MARMORISTA/GRANITEIRO COM ENCARGOS COMPLEMENTARES</t>
  </si>
  <si>
    <t>ARGAMASSA TRAÇO 1:4 (CIMENTO E AREIA MÉDIA)</t>
  </si>
  <si>
    <t>R$/UND</t>
  </si>
  <si>
    <t>DEMOLIÇÃO DE REVESTIMENTO DE GESSO DAS COLUNAS, INCLUSIVE AFASTAMENTO</t>
  </si>
  <si>
    <t>PORTÃO DE FERRO PADRÃO, EM CHAPA(TIPO LAMBRI)</t>
  </si>
  <si>
    <t>APLICAÇÃO MANUAL DE PINTURA COM TINTA BRANCA LÁTEX PVA EM PAREDES E LAJE, DUAS DEMÃO (PAREDES INTERNAS E BANCOS DA PRAÇA)</t>
  </si>
  <si>
    <t>DIVISÓRIAS E PEDRAS DE GRANITO</t>
  </si>
  <si>
    <t>DIVISORIA EM GRANITO CINZA ANDORINHA, ESP = 2CM, ASSENTADO COM ARGAMASSA TRACO 1:4, ARREMATE EM CIMENTO BRANCO, EXCLUSIVE FERRAGENS. (PARA BOX DOS SANITÁRIOS, DIVISÓRIAS DOS MICTÓRIOS, 2 PEDRAS DOS BANCOS DA PRAÇA E AS 2 PEÇAS DO BEBEDOURO QUE ESTÃO QUEBRADAS.)</t>
  </si>
  <si>
    <t>10.5</t>
  </si>
  <si>
    <t>5.4</t>
  </si>
  <si>
    <t>PIN-ACR-015</t>
  </si>
  <si>
    <t>PINTURA ACRÍLICA EM PAREDE, DUAS (2) DEMÃOS, INCLUSIVE UMA (1) DEMÃO DE MASSA CORRIDA (PVA), EXCLUSIVE SELADOR ACRÍLICO (PAREDES EXTERNAS E COLUNAS).</t>
  </si>
  <si>
    <t>1º MÊS</t>
  </si>
  <si>
    <t>2º MÊS</t>
  </si>
  <si>
    <t>3º MÊS</t>
  </si>
  <si>
    <t>4º MÊS</t>
  </si>
  <si>
    <t>COMPOSIÇÃO 01</t>
  </si>
  <si>
    <t>Composição 01</t>
  </si>
  <si>
    <t>90406</t>
  </si>
  <si>
    <t>MASSA ÚNICA, PARA RECEBIMENTO DE PINTURA, EM ARGAMASSA TRAÇO 1:2:8, PREPARO MECÂNICO COM BETONEIRA 400L, ESPESSURA DE 20MM, COM EXECUÇÃO DE TALISCAS. (ACABAMENTO EM REBOCO NAS COLUNAS DO CORETO).</t>
  </si>
  <si>
    <t>91338</t>
  </si>
  <si>
    <t>PORTA DE ALUMÍNIO DE ABRIR COM LAMBRI, FIXAÇÃO COM PARAFUSOS - FORNECIMENTO E INSTALAÇÃO. (5 portas de 0,60M X 1,70M)</t>
  </si>
  <si>
    <t>PORTA DE ALUMÍNIO DE ABRIR COM LAMBRI, FIXAÇÃO COM PARAFUSOS - FORNECIMENTO E INSTALAÇÃO. (2 portas de 0,90M X 1,70M)</t>
  </si>
  <si>
    <t>Presidente Olegário - MG, 26 de agosto de 2019.</t>
  </si>
  <si>
    <t>Presidente Olegário, 26 de agosto de 2019.  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</si>
</sst>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000_);_(* \(#,##0.0000\);_(* &quot;-&quot;??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rgb="FFC00000"/>
      <name val="Arial"/>
      <family val="2"/>
    </font>
    <font>
      <sz val="13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5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44" fillId="0" borderId="0"/>
  </cellStyleXfs>
  <cellXfs count="289">
    <xf numFmtId="0" fontId="0" fillId="0" borderId="0" xfId="0"/>
    <xf numFmtId="0" fontId="4" fillId="0" borderId="0" xfId="0" applyFont="1" applyAlignment="1">
      <alignment horizontal="justify" vertical="distributed"/>
    </xf>
    <xf numFmtId="0" fontId="16" fillId="0" borderId="2" xfId="0" applyFont="1" applyBorder="1" applyAlignment="1">
      <alignment horizontal="justify" vertical="distributed" wrapText="1"/>
    </xf>
    <xf numFmtId="0" fontId="16" fillId="0" borderId="0" xfId="0" applyFont="1" applyBorder="1" applyAlignment="1">
      <alignment horizontal="justify" vertical="distributed" wrapText="1"/>
    </xf>
    <xf numFmtId="4" fontId="16" fillId="0" borderId="3" xfId="0" applyNumberFormat="1" applyFont="1" applyBorder="1" applyAlignment="1">
      <alignment horizontal="justify" vertical="distributed" wrapText="1"/>
    </xf>
    <xf numFmtId="0" fontId="17" fillId="0" borderId="2" xfId="0" applyFont="1" applyBorder="1" applyAlignment="1">
      <alignment horizontal="justify" vertical="distributed"/>
    </xf>
    <xf numFmtId="0" fontId="17" fillId="0" borderId="3" xfId="0" applyFont="1" applyBorder="1" applyAlignment="1">
      <alignment horizontal="justify" vertical="distributed"/>
    </xf>
    <xf numFmtId="4" fontId="17" fillId="0" borderId="3" xfId="0" applyNumberFormat="1" applyFont="1" applyBorder="1" applyAlignment="1">
      <alignment horizontal="justify" vertical="distributed"/>
    </xf>
    <xf numFmtId="4" fontId="5" fillId="0" borderId="0" xfId="0" applyNumberFormat="1" applyFont="1" applyAlignment="1">
      <alignment horizontal="justify" vertical="distributed" wrapText="1"/>
    </xf>
    <xf numFmtId="4" fontId="5" fillId="0" borderId="0" xfId="0" applyNumberFormat="1" applyFont="1" applyBorder="1" applyAlignment="1">
      <alignment horizontal="justify" vertical="distributed" wrapText="1"/>
    </xf>
    <xf numFmtId="0" fontId="18" fillId="0" borderId="4" xfId="0" applyFont="1" applyFill="1" applyBorder="1" applyAlignment="1">
      <alignment horizontal="justify" vertical="distributed"/>
    </xf>
    <xf numFmtId="0" fontId="18" fillId="0" borderId="5" xfId="0" applyFont="1" applyFill="1" applyBorder="1" applyAlignment="1">
      <alignment horizontal="justify" vertical="distributed"/>
    </xf>
    <xf numFmtId="0" fontId="18" fillId="0" borderId="6" xfId="0" applyFont="1" applyFill="1" applyBorder="1" applyAlignment="1">
      <alignment horizontal="justify" vertical="distributed"/>
    </xf>
    <xf numFmtId="0" fontId="19" fillId="0" borderId="0" xfId="0" applyFont="1" applyFill="1" applyBorder="1" applyAlignment="1">
      <alignment horizontal="justify" vertical="distributed"/>
    </xf>
    <xf numFmtId="0" fontId="19" fillId="0" borderId="0" xfId="0" applyFont="1" applyFill="1" applyBorder="1" applyAlignment="1">
      <alignment vertical="distributed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distributed"/>
    </xf>
    <xf numFmtId="0" fontId="19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distributed"/>
    </xf>
    <xf numFmtId="0" fontId="17" fillId="0" borderId="0" xfId="0" applyFont="1" applyBorder="1" applyAlignment="1">
      <alignment vertical="distributed"/>
    </xf>
    <xf numFmtId="0" fontId="18" fillId="0" borderId="0" xfId="0" applyFont="1" applyFill="1" applyBorder="1" applyAlignment="1">
      <alignment horizontal="justify" vertical="distributed"/>
    </xf>
    <xf numFmtId="0" fontId="17" fillId="0" borderId="0" xfId="0" applyFont="1" applyAlignment="1">
      <alignment horizontal="justify" vertical="distributed"/>
    </xf>
    <xf numFmtId="0" fontId="15" fillId="0" borderId="0" xfId="1"/>
    <xf numFmtId="0" fontId="15" fillId="2" borderId="2" xfId="1" applyFont="1" applyFill="1" applyBorder="1" applyAlignment="1">
      <alignment horizontal="center"/>
    </xf>
    <xf numFmtId="0" fontId="15" fillId="2" borderId="4" xfId="1" applyFill="1" applyBorder="1" applyAlignment="1">
      <alignment horizontal="center"/>
    </xf>
    <xf numFmtId="0" fontId="15" fillId="2" borderId="5" xfId="1" applyFill="1" applyBorder="1" applyAlignment="1"/>
    <xf numFmtId="0" fontId="15" fillId="2" borderId="6" xfId="1" applyFill="1" applyBorder="1" applyAlignment="1"/>
    <xf numFmtId="0" fontId="11" fillId="0" borderId="0" xfId="1" applyFont="1" applyAlignment="1">
      <alignment horizontal="center"/>
    </xf>
    <xf numFmtId="0" fontId="11" fillId="0" borderId="0" xfId="1" applyFont="1"/>
    <xf numFmtId="164" fontId="14" fillId="0" borderId="13" xfId="3" applyFont="1" applyBorder="1"/>
    <xf numFmtId="164" fontId="14" fillId="0" borderId="9" xfId="3" applyFont="1" applyBorder="1"/>
    <xf numFmtId="0" fontId="14" fillId="0" borderId="0" xfId="1" applyFont="1"/>
    <xf numFmtId="9" fontId="14" fillId="0" borderId="14" xfId="3" applyNumberFormat="1" applyFont="1" applyBorder="1"/>
    <xf numFmtId="9" fontId="14" fillId="0" borderId="45" xfId="3" applyNumberFormat="1" applyFont="1" applyBorder="1"/>
    <xf numFmtId="164" fontId="14" fillId="0" borderId="14" xfId="3" applyFont="1" applyBorder="1"/>
    <xf numFmtId="164" fontId="14" fillId="0" borderId="45" xfId="3" applyFont="1" applyBorder="1"/>
    <xf numFmtId="0" fontId="14" fillId="2" borderId="48" xfId="1" applyFont="1" applyFill="1" applyBorder="1" applyAlignment="1">
      <alignment vertical="top"/>
    </xf>
    <xf numFmtId="164" fontId="13" fillId="0" borderId="24" xfId="3" applyFont="1" applyBorder="1"/>
    <xf numFmtId="164" fontId="13" fillId="0" borderId="49" xfId="3" applyFont="1" applyBorder="1"/>
    <xf numFmtId="0" fontId="14" fillId="2" borderId="41" xfId="1" applyFont="1" applyFill="1" applyBorder="1" applyAlignment="1">
      <alignment vertical="top"/>
    </xf>
    <xf numFmtId="164" fontId="13" fillId="0" borderId="14" xfId="2" applyNumberFormat="1" applyFont="1" applyBorder="1"/>
    <xf numFmtId="164" fontId="13" fillId="0" borderId="45" xfId="3" applyNumberFormat="1" applyFont="1" applyBorder="1"/>
    <xf numFmtId="10" fontId="13" fillId="0" borderId="14" xfId="2" applyNumberFormat="1" applyFont="1" applyBorder="1"/>
    <xf numFmtId="10" fontId="13" fillId="0" borderId="45" xfId="3" applyNumberFormat="1" applyFont="1" applyBorder="1"/>
    <xf numFmtId="164" fontId="14" fillId="0" borderId="15" xfId="3" applyFont="1" applyBorder="1"/>
    <xf numFmtId="10" fontId="13" fillId="0" borderId="15" xfId="3" applyNumberFormat="1" applyFont="1" applyBorder="1"/>
    <xf numFmtId="10" fontId="13" fillId="0" borderId="50" xfId="3" applyNumberFormat="1" applyFont="1" applyBorder="1"/>
    <xf numFmtId="0" fontId="14" fillId="2" borderId="46" xfId="1" applyFont="1" applyFill="1" applyBorder="1" applyAlignment="1">
      <alignment vertical="top"/>
    </xf>
    <xf numFmtId="0" fontId="13" fillId="2" borderId="36" xfId="1" applyFont="1" applyFill="1" applyBorder="1" applyAlignment="1">
      <alignment horizontal="left"/>
    </xf>
    <xf numFmtId="164" fontId="14" fillId="2" borderId="36" xfId="3" applyFont="1" applyFill="1" applyBorder="1"/>
    <xf numFmtId="10" fontId="13" fillId="2" borderId="36" xfId="3" applyNumberFormat="1" applyFont="1" applyFill="1" applyBorder="1"/>
    <xf numFmtId="10" fontId="13" fillId="2" borderId="51" xfId="3" applyNumberFormat="1" applyFont="1" applyFill="1" applyBorder="1"/>
    <xf numFmtId="0" fontId="15" fillId="2" borderId="2" xfId="1" applyFont="1" applyFill="1" applyBorder="1" applyAlignment="1">
      <alignment horizontal="center" vertical="top"/>
    </xf>
    <xf numFmtId="0" fontId="15" fillId="2" borderId="0" xfId="1" applyFill="1" applyBorder="1" applyAlignment="1">
      <alignment wrapText="1"/>
    </xf>
    <xf numFmtId="0" fontId="15" fillId="2" borderId="0" xfId="1" applyFill="1" applyBorder="1"/>
    <xf numFmtId="0" fontId="15" fillId="2" borderId="3" xfId="1" applyFill="1" applyBorder="1"/>
    <xf numFmtId="0" fontId="15" fillId="2" borderId="4" xfId="1" applyFont="1" applyFill="1" applyBorder="1" applyAlignment="1">
      <alignment horizontal="center" vertical="top"/>
    </xf>
    <xf numFmtId="0" fontId="15" fillId="2" borderId="5" xfId="1" applyFill="1" applyBorder="1"/>
    <xf numFmtId="0" fontId="15" fillId="2" borderId="6" xfId="1" applyFill="1" applyBorder="1"/>
    <xf numFmtId="0" fontId="15" fillId="0" borderId="0" xfId="1" applyFont="1" applyAlignment="1">
      <alignment horizontal="center" vertical="top"/>
    </xf>
    <xf numFmtId="0" fontId="15" fillId="0" borderId="0" xfId="1" applyAlignment="1">
      <alignment wrapText="1"/>
    </xf>
    <xf numFmtId="0" fontId="3" fillId="0" borderId="0" xfId="4"/>
    <xf numFmtId="10" fontId="3" fillId="0" borderId="18" xfId="2" applyNumberFormat="1" applyFont="1" applyBorder="1"/>
    <xf numFmtId="0" fontId="3" fillId="0" borderId="0" xfId="4" applyBorder="1"/>
    <xf numFmtId="0" fontId="22" fillId="0" borderId="0" xfId="4" applyFont="1"/>
    <xf numFmtId="0" fontId="23" fillId="0" borderId="38" xfId="4" applyFont="1" applyBorder="1"/>
    <xf numFmtId="0" fontId="3" fillId="0" borderId="39" xfId="4" applyBorder="1"/>
    <xf numFmtId="0" fontId="24" fillId="0" borderId="40" xfId="4" applyFont="1" applyBorder="1"/>
    <xf numFmtId="165" fontId="25" fillId="0" borderId="18" xfId="3" applyNumberFormat="1" applyFont="1" applyBorder="1"/>
    <xf numFmtId="0" fontId="23" fillId="0" borderId="2" xfId="4" applyFont="1" applyBorder="1"/>
    <xf numFmtId="0" fontId="24" fillId="0" borderId="3" xfId="4" applyFont="1" applyBorder="1"/>
    <xf numFmtId="0" fontId="23" fillId="0" borderId="4" xfId="4" applyFont="1" applyBorder="1"/>
    <xf numFmtId="0" fontId="3" fillId="0" borderId="5" xfId="4" applyBorder="1"/>
    <xf numFmtId="0" fontId="3" fillId="0" borderId="6" xfId="4" applyBorder="1"/>
    <xf numFmtId="10" fontId="3" fillId="0" borderId="0" xfId="2" applyNumberFormat="1" applyFont="1" applyBorder="1"/>
    <xf numFmtId="0" fontId="3" fillId="0" borderId="0" xfId="4" applyAlignment="1"/>
    <xf numFmtId="0" fontId="3" fillId="0" borderId="0" xfId="4" applyAlignment="1">
      <alignment horizontal="right"/>
    </xf>
    <xf numFmtId="0" fontId="3" fillId="0" borderId="24" xfId="4" applyBorder="1" applyAlignment="1">
      <alignment horizontal="center" vertical="center"/>
    </xf>
    <xf numFmtId="0" fontId="3" fillId="0" borderId="49" xfId="4" applyBorder="1" applyAlignment="1">
      <alignment horizontal="center" vertical="center"/>
    </xf>
    <xf numFmtId="10" fontId="3" fillId="0" borderId="54" xfId="4" applyNumberFormat="1" applyBorder="1"/>
    <xf numFmtId="10" fontId="3" fillId="0" borderId="55" xfId="4" applyNumberFormat="1" applyBorder="1"/>
    <xf numFmtId="0" fontId="26" fillId="0" borderId="0" xfId="4" applyFont="1" applyBorder="1" applyAlignment="1">
      <alignment horizontal="right" vertical="center"/>
    </xf>
    <xf numFmtId="10" fontId="27" fillId="0" borderId="0" xfId="2" applyNumberFormat="1" applyFont="1" applyBorder="1" applyAlignment="1">
      <alignment horizontal="center" vertical="center"/>
    </xf>
    <xf numFmtId="0" fontId="10" fillId="0" borderId="0" xfId="4" applyFont="1"/>
    <xf numFmtId="0" fontId="20" fillId="2" borderId="0" xfId="1" applyFont="1" applyFill="1" applyBorder="1" applyAlignment="1">
      <alignment wrapText="1"/>
    </xf>
    <xf numFmtId="0" fontId="6" fillId="2" borderId="0" xfId="1" applyFont="1" applyFill="1" applyBorder="1" applyAlignment="1">
      <alignment wrapText="1"/>
    </xf>
    <xf numFmtId="0" fontId="7" fillId="2" borderId="5" xfId="1" applyFont="1" applyFill="1" applyBorder="1" applyAlignment="1">
      <alignment wrapText="1"/>
    </xf>
    <xf numFmtId="0" fontId="9" fillId="2" borderId="38" xfId="1" applyFont="1" applyFill="1" applyBorder="1" applyAlignment="1"/>
    <xf numFmtId="0" fontId="17" fillId="0" borderId="0" xfId="0" applyFont="1" applyBorder="1" applyAlignment="1">
      <alignment horizontal="justify" vertical="distributed"/>
    </xf>
    <xf numFmtId="0" fontId="6" fillId="2" borderId="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31" fillId="0" borderId="0" xfId="4" applyFont="1"/>
    <xf numFmtId="49" fontId="2" fillId="0" borderId="13" xfId="0" applyNumberFormat="1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/>
    </xf>
    <xf numFmtId="4" fontId="34" fillId="3" borderId="18" xfId="0" applyNumberFormat="1" applyFont="1" applyFill="1" applyBorder="1" applyAlignment="1">
      <alignment horizontal="right" vertical="center" wrapText="1"/>
    </xf>
    <xf numFmtId="0" fontId="36" fillId="0" borderId="0" xfId="0" applyFont="1" applyFill="1" applyAlignment="1">
      <alignment horizontal="justify" vertical="distributed"/>
    </xf>
    <xf numFmtId="0" fontId="36" fillId="0" borderId="0" xfId="0" applyFont="1" applyAlignment="1">
      <alignment horizontal="justify" vertical="distributed"/>
    </xf>
    <xf numFmtId="0" fontId="37" fillId="0" borderId="22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left" vertical="center" wrapText="1"/>
    </xf>
    <xf numFmtId="0" fontId="37" fillId="0" borderId="13" xfId="0" applyFont="1" applyFill="1" applyBorder="1" applyAlignment="1">
      <alignment horizontal="center" vertical="center"/>
    </xf>
    <xf numFmtId="2" fontId="37" fillId="4" borderId="13" xfId="0" applyNumberFormat="1" applyFont="1" applyFill="1" applyBorder="1" applyAlignment="1">
      <alignment horizontal="center" vertical="center" wrapText="1"/>
    </xf>
    <xf numFmtId="2" fontId="37" fillId="0" borderId="13" xfId="0" applyNumberFormat="1" applyFont="1" applyFill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4" fontId="37" fillId="0" borderId="9" xfId="0" applyNumberFormat="1" applyFont="1" applyFill="1" applyBorder="1" applyAlignment="1">
      <alignment horizontal="right" vertical="center" wrapText="1"/>
    </xf>
    <xf numFmtId="0" fontId="38" fillId="0" borderId="0" xfId="0" applyFont="1" applyFill="1" applyBorder="1" applyAlignment="1">
      <alignment horizontal="justify" vertical="distributed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left" vertical="center" wrapText="1"/>
    </xf>
    <xf numFmtId="0" fontId="37" fillId="0" borderId="16" xfId="0" applyFont="1" applyFill="1" applyBorder="1" applyAlignment="1">
      <alignment horizontal="center" vertical="center"/>
    </xf>
    <xf numFmtId="2" fontId="37" fillId="4" borderId="16" xfId="0" applyNumberFormat="1" applyFont="1" applyFill="1" applyBorder="1" applyAlignment="1">
      <alignment horizontal="center" vertical="center" wrapText="1"/>
    </xf>
    <xf numFmtId="2" fontId="37" fillId="0" borderId="1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37" fillId="0" borderId="42" xfId="0" applyNumberFormat="1" applyFont="1" applyFill="1" applyBorder="1" applyAlignment="1">
      <alignment horizontal="right"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4" fontId="32" fillId="3" borderId="18" xfId="0" applyNumberFormat="1" applyFont="1" applyFill="1" applyBorder="1" applyAlignment="1">
      <alignment horizontal="right" vertical="center" wrapText="1"/>
    </xf>
    <xf numFmtId="0" fontId="38" fillId="0" borderId="0" xfId="0" applyFont="1" applyFill="1" applyBorder="1" applyAlignment="1">
      <alignment vertical="distributed"/>
    </xf>
    <xf numFmtId="0" fontId="34" fillId="0" borderId="33" xfId="0" applyFont="1" applyFill="1" applyBorder="1" applyAlignment="1">
      <alignment vertical="distributed"/>
    </xf>
    <xf numFmtId="16" fontId="34" fillId="0" borderId="34" xfId="0" applyNumberFormat="1" applyFont="1" applyFill="1" applyBorder="1" applyAlignment="1">
      <alignment horizontal="left" vertical="distributed"/>
    </xf>
    <xf numFmtId="0" fontId="38" fillId="0" borderId="0" xfId="0" applyFont="1" applyFill="1" applyBorder="1" applyAlignment="1">
      <alignment vertical="center"/>
    </xf>
    <xf numFmtId="0" fontId="34" fillId="0" borderId="7" xfId="0" applyFont="1" applyFill="1" applyBorder="1" applyAlignment="1">
      <alignment vertical="distributed"/>
    </xf>
    <xf numFmtId="14" fontId="34" fillId="0" borderId="20" xfId="0" applyNumberFormat="1" applyFont="1" applyFill="1" applyBorder="1" applyAlignment="1">
      <alignment horizontal="left" vertical="distributed"/>
    </xf>
    <xf numFmtId="10" fontId="34" fillId="0" borderId="21" xfId="0" applyNumberFormat="1" applyFont="1" applyFill="1" applyBorder="1" applyAlignment="1">
      <alignment vertical="distributed"/>
    </xf>
    <xf numFmtId="10" fontId="34" fillId="0" borderId="20" xfId="0" applyNumberFormat="1" applyFont="1" applyFill="1" applyBorder="1" applyAlignment="1">
      <alignment horizontal="left" vertical="distributed"/>
    </xf>
    <xf numFmtId="49" fontId="40" fillId="3" borderId="10" xfId="0" applyNumberFormat="1" applyFont="1" applyFill="1" applyBorder="1" applyAlignment="1">
      <alignment horizontal="center" vertical="center" wrapText="1"/>
    </xf>
    <xf numFmtId="49" fontId="40" fillId="3" borderId="11" xfId="0" applyNumberFormat="1" applyFont="1" applyFill="1" applyBorder="1" applyAlignment="1">
      <alignment horizontal="center" vertical="center" wrapText="1"/>
    </xf>
    <xf numFmtId="49" fontId="40" fillId="3" borderId="1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right" vertical="distributed"/>
    </xf>
    <xf numFmtId="0" fontId="42" fillId="0" borderId="0" xfId="0" applyFont="1" applyFill="1" applyBorder="1" applyAlignment="1">
      <alignment vertical="center"/>
    </xf>
    <xf numFmtId="0" fontId="43" fillId="0" borderId="0" xfId="0" applyFont="1" applyFill="1" applyAlignment="1">
      <alignment horizontal="justify" vertical="distributed"/>
    </xf>
    <xf numFmtId="0" fontId="43" fillId="0" borderId="0" xfId="0" applyFont="1" applyAlignment="1">
      <alignment horizontal="justify" vertical="distributed"/>
    </xf>
    <xf numFmtId="0" fontId="2" fillId="0" borderId="0" xfId="4" applyFont="1"/>
    <xf numFmtId="0" fontId="10" fillId="0" borderId="2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1" fillId="2" borderId="2" xfId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center" vertical="top" wrapText="1"/>
    </xf>
    <xf numFmtId="0" fontId="11" fillId="2" borderId="3" xfId="1" applyFont="1" applyFill="1" applyBorder="1" applyAlignment="1">
      <alignment horizontal="center" vertical="top" wrapText="1"/>
    </xf>
    <xf numFmtId="0" fontId="11" fillId="0" borderId="14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left" vertical="center"/>
    </xf>
    <xf numFmtId="4" fontId="37" fillId="0" borderId="13" xfId="0" applyNumberFormat="1" applyFont="1" applyFill="1" applyBorder="1" applyAlignment="1">
      <alignment horizontal="right" vertical="center" wrapText="1"/>
    </xf>
    <xf numFmtId="2" fontId="37" fillId="0" borderId="13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left" vertical="center" wrapText="1"/>
    </xf>
    <xf numFmtId="0" fontId="37" fillId="0" borderId="15" xfId="0" applyFont="1" applyFill="1" applyBorder="1" applyAlignment="1">
      <alignment horizontal="center" vertical="center"/>
    </xf>
    <xf numFmtId="2" fontId="37" fillId="0" borderId="15" xfId="0" applyNumberFormat="1" applyFont="1" applyFill="1" applyBorder="1" applyAlignment="1">
      <alignment horizontal="center" vertical="center" wrapText="1"/>
    </xf>
    <xf numFmtId="0" fontId="34" fillId="3" borderId="41" xfId="0" applyFont="1" applyFill="1" applyBorder="1" applyAlignment="1">
      <alignment horizontal="center" vertical="center"/>
    </xf>
    <xf numFmtId="4" fontId="34" fillId="3" borderId="59" xfId="0" applyNumberFormat="1" applyFont="1" applyFill="1" applyBorder="1" applyAlignment="1">
      <alignment horizontal="right" vertical="center" wrapText="1"/>
    </xf>
    <xf numFmtId="49" fontId="35" fillId="0" borderId="14" xfId="0" applyNumberFormat="1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/>
    </xf>
    <xf numFmtId="2" fontId="37" fillId="4" borderId="14" xfId="0" applyNumberFormat="1" applyFont="1" applyFill="1" applyBorder="1" applyAlignment="1">
      <alignment horizontal="center" vertical="center" wrapText="1"/>
    </xf>
    <xf numFmtId="2" fontId="37" fillId="0" borderId="14" xfId="0" applyNumberFormat="1" applyFont="1" applyFill="1" applyBorder="1" applyAlignment="1">
      <alignment horizontal="center" vertical="center" wrapText="1"/>
    </xf>
    <xf numFmtId="4" fontId="37" fillId="0" borderId="14" xfId="0" applyNumberFormat="1" applyFont="1" applyFill="1" applyBorder="1" applyAlignment="1">
      <alignment horizontal="right" vertical="center" wrapText="1"/>
    </xf>
    <xf numFmtId="0" fontId="37" fillId="0" borderId="53" xfId="0" applyFont="1" applyFill="1" applyBorder="1" applyAlignment="1">
      <alignment horizontal="center" vertical="center" wrapText="1"/>
    </xf>
    <xf numFmtId="49" fontId="35" fillId="0" borderId="24" xfId="0" applyNumberFormat="1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/>
    </xf>
    <xf numFmtId="2" fontId="37" fillId="4" borderId="24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34" fillId="3" borderId="48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center" vertical="center" wrapText="1"/>
    </xf>
    <xf numFmtId="4" fontId="37" fillId="0" borderId="3" xfId="0" applyNumberFormat="1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4" fontId="37" fillId="0" borderId="60" xfId="0" applyNumberFormat="1" applyFont="1" applyFill="1" applyBorder="1" applyAlignment="1">
      <alignment horizontal="right" vertical="center" wrapText="1"/>
    </xf>
    <xf numFmtId="4" fontId="34" fillId="3" borderId="19" xfId="0" applyNumberFormat="1" applyFont="1" applyFill="1" applyBorder="1" applyAlignment="1">
      <alignment vertical="center" wrapText="1"/>
    </xf>
    <xf numFmtId="0" fontId="34" fillId="3" borderId="17" xfId="0" applyFont="1" applyFill="1" applyBorder="1" applyAlignment="1">
      <alignment vertical="center" wrapText="1"/>
    </xf>
    <xf numFmtId="0" fontId="34" fillId="3" borderId="29" xfId="0" applyFont="1" applyFill="1" applyBorder="1" applyAlignment="1">
      <alignment vertical="center" wrapText="1"/>
    </xf>
    <xf numFmtId="0" fontId="45" fillId="0" borderId="0" xfId="0" applyFont="1"/>
    <xf numFmtId="0" fontId="44" fillId="0" borderId="0" xfId="0" applyFont="1"/>
    <xf numFmtId="0" fontId="0" fillId="0" borderId="14" xfId="0" applyBorder="1"/>
    <xf numFmtId="0" fontId="44" fillId="0" borderId="14" xfId="0" applyFont="1" applyBorder="1"/>
    <xf numFmtId="0" fontId="44" fillId="0" borderId="14" xfId="0" applyFont="1" applyFill="1" applyBorder="1"/>
    <xf numFmtId="0" fontId="11" fillId="0" borderId="14" xfId="0" applyFont="1" applyBorder="1"/>
    <xf numFmtId="0" fontId="44" fillId="0" borderId="0" xfId="0" applyFont="1" applyBorder="1"/>
    <xf numFmtId="0" fontId="0" fillId="0" borderId="0" xfId="0" applyBorder="1"/>
    <xf numFmtId="2" fontId="0" fillId="0" borderId="14" xfId="0" applyNumberFormat="1" applyBorder="1"/>
    <xf numFmtId="0" fontId="37" fillId="0" borderId="24" xfId="0" applyFont="1" applyFill="1" applyBorder="1" applyAlignment="1">
      <alignment horizontal="left" vertical="center" wrapText="1"/>
    </xf>
    <xf numFmtId="2" fontId="37" fillId="0" borderId="24" xfId="0" applyNumberFormat="1" applyFont="1" applyFill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37" fillId="0" borderId="58" xfId="0" applyFont="1" applyFill="1" applyBorder="1" applyAlignment="1">
      <alignment horizontal="center" vertical="center" wrapText="1"/>
    </xf>
    <xf numFmtId="0" fontId="37" fillId="0" borderId="5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49" fontId="35" fillId="0" borderId="15" xfId="0" applyNumberFormat="1" applyFont="1" applyFill="1" applyBorder="1" applyAlignment="1">
      <alignment horizontal="center" vertical="center" wrapText="1"/>
    </xf>
    <xf numFmtId="2" fontId="37" fillId="4" borderId="15" xfId="0" applyNumberFormat="1" applyFont="1" applyFill="1" applyBorder="1" applyAlignment="1">
      <alignment horizontal="center" vertical="center" wrapText="1"/>
    </xf>
    <xf numFmtId="4" fontId="37" fillId="0" borderId="15" xfId="0" applyNumberFormat="1" applyFont="1" applyFill="1" applyBorder="1" applyAlignment="1">
      <alignment horizontal="right" vertical="center" wrapText="1"/>
    </xf>
    <xf numFmtId="0" fontId="34" fillId="3" borderId="29" xfId="0" applyFont="1" applyFill="1" applyBorder="1" applyAlignment="1">
      <alignment horizontal="center" vertical="center" wrapText="1"/>
    </xf>
    <xf numFmtId="9" fontId="14" fillId="6" borderId="14" xfId="3" applyNumberFormat="1" applyFont="1" applyFill="1" applyBorder="1"/>
    <xf numFmtId="49" fontId="1" fillId="0" borderId="11" xfId="0" applyNumberFormat="1" applyFont="1" applyFill="1" applyBorder="1" applyAlignment="1">
      <alignment horizontal="center" vertical="center" wrapText="1"/>
    </xf>
    <xf numFmtId="2" fontId="0" fillId="0" borderId="14" xfId="0" applyNumberFormat="1" applyFill="1" applyBorder="1"/>
    <xf numFmtId="0" fontId="34" fillId="3" borderId="17" xfId="0" applyFont="1" applyFill="1" applyBorder="1" applyAlignment="1">
      <alignment horizontal="left" vertical="center"/>
    </xf>
    <xf numFmtId="0" fontId="34" fillId="3" borderId="29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distributed"/>
    </xf>
    <xf numFmtId="0" fontId="17" fillId="0" borderId="0" xfId="0" applyFont="1" applyBorder="1" applyAlignment="1">
      <alignment horizontal="justify" vertical="distributed"/>
    </xf>
    <xf numFmtId="0" fontId="34" fillId="3" borderId="28" xfId="0" applyFont="1" applyFill="1" applyBorder="1" applyAlignment="1">
      <alignment horizontal="left" vertical="center"/>
    </xf>
    <xf numFmtId="0" fontId="34" fillId="3" borderId="19" xfId="0" applyFont="1" applyFill="1" applyBorder="1" applyAlignment="1">
      <alignment horizontal="left" vertical="center"/>
    </xf>
    <xf numFmtId="0" fontId="32" fillId="3" borderId="10" xfId="0" quotePrefix="1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distributed"/>
    </xf>
    <xf numFmtId="0" fontId="20" fillId="0" borderId="0" xfId="0" applyFont="1" applyBorder="1" applyAlignment="1">
      <alignment horizontal="center" vertical="distributed"/>
    </xf>
    <xf numFmtId="0" fontId="33" fillId="0" borderId="0" xfId="0" applyFont="1" applyBorder="1" applyAlignment="1">
      <alignment horizontal="center" vertical="distributed"/>
    </xf>
    <xf numFmtId="0" fontId="33" fillId="0" borderId="3" xfId="0" applyFont="1" applyBorder="1" applyAlignment="1">
      <alignment horizontal="center" vertical="distributed"/>
    </xf>
    <xf numFmtId="0" fontId="20" fillId="0" borderId="0" xfId="0" applyFont="1" applyBorder="1" applyAlignment="1">
      <alignment horizontal="left" vertical="distributed"/>
    </xf>
    <xf numFmtId="0" fontId="34" fillId="0" borderId="57" xfId="0" applyFont="1" applyFill="1" applyBorder="1" applyAlignment="1">
      <alignment horizontal="left" vertical="center" wrapText="1"/>
    </xf>
    <xf numFmtId="0" fontId="34" fillId="0" borderId="14" xfId="0" applyFont="1" applyFill="1" applyBorder="1" applyAlignment="1">
      <alignment horizontal="left" vertical="center" wrapText="1"/>
    </xf>
    <xf numFmtId="0" fontId="34" fillId="0" borderId="21" xfId="0" applyFont="1" applyFill="1" applyBorder="1" applyAlignment="1">
      <alignment horizontal="left" vertical="distributed"/>
    </xf>
    <xf numFmtId="0" fontId="34" fillId="0" borderId="20" xfId="0" applyFont="1" applyFill="1" applyBorder="1" applyAlignment="1">
      <alignment horizontal="left" vertical="distributed"/>
    </xf>
    <xf numFmtId="0" fontId="34" fillId="0" borderId="57" xfId="0" applyFont="1" applyFill="1" applyBorder="1" applyAlignment="1">
      <alignment horizontal="left" vertical="distributed" wrapText="1"/>
    </xf>
    <xf numFmtId="0" fontId="34" fillId="0" borderId="14" xfId="0" applyFont="1" applyFill="1" applyBorder="1" applyAlignment="1">
      <alignment horizontal="left" vertical="distributed" wrapText="1"/>
    </xf>
    <xf numFmtId="0" fontId="30" fillId="0" borderId="28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41" fillId="3" borderId="28" xfId="0" applyFont="1" applyFill="1" applyBorder="1" applyAlignment="1">
      <alignment horizontal="center" vertical="distributed"/>
    </xf>
    <xf numFmtId="0" fontId="41" fillId="3" borderId="29" xfId="0" applyFont="1" applyFill="1" applyBorder="1" applyAlignment="1">
      <alignment horizontal="center" vertical="distributed"/>
    </xf>
    <xf numFmtId="0" fontId="41" fillId="3" borderId="19" xfId="0" applyFont="1" applyFill="1" applyBorder="1" applyAlignment="1">
      <alignment horizontal="center" vertical="distributed"/>
    </xf>
    <xf numFmtId="0" fontId="34" fillId="0" borderId="30" xfId="0" applyFont="1" applyFill="1" applyBorder="1" applyAlignment="1">
      <alignment horizontal="left" vertical="distributed"/>
    </xf>
    <xf numFmtId="0" fontId="34" fillId="0" borderId="31" xfId="0" applyFont="1" applyFill="1" applyBorder="1" applyAlignment="1">
      <alignment horizontal="left" vertical="distributed"/>
    </xf>
    <xf numFmtId="0" fontId="34" fillId="0" borderId="32" xfId="0" applyFont="1" applyFill="1" applyBorder="1" applyAlignment="1">
      <alignment horizontal="left" vertical="distributed"/>
    </xf>
    <xf numFmtId="0" fontId="34" fillId="0" borderId="35" xfId="0" applyFont="1" applyFill="1" applyBorder="1" applyAlignment="1">
      <alignment horizontal="left" vertical="distributed"/>
    </xf>
    <xf numFmtId="0" fontId="34" fillId="0" borderId="8" xfId="0" applyFont="1" applyFill="1" applyBorder="1" applyAlignment="1">
      <alignment horizontal="left" vertical="distributed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0" fillId="0" borderId="0" xfId="4" applyFont="1" applyAlignment="1">
      <alignment horizontal="center"/>
    </xf>
    <xf numFmtId="0" fontId="26" fillId="5" borderId="38" xfId="4" applyFont="1" applyFill="1" applyBorder="1" applyAlignment="1">
      <alignment horizontal="right" vertical="center"/>
    </xf>
    <xf numFmtId="0" fontId="26" fillId="5" borderId="52" xfId="4" applyFont="1" applyFill="1" applyBorder="1" applyAlignment="1">
      <alignment horizontal="right" vertical="center"/>
    </xf>
    <xf numFmtId="0" fontId="26" fillId="5" borderId="4" xfId="4" applyFont="1" applyFill="1" applyBorder="1" applyAlignment="1">
      <alignment horizontal="right" vertical="center"/>
    </xf>
    <xf numFmtId="0" fontId="26" fillId="5" borderId="27" xfId="4" applyFont="1" applyFill="1" applyBorder="1" applyAlignment="1">
      <alignment horizontal="right" vertical="center"/>
    </xf>
    <xf numFmtId="10" fontId="27" fillId="5" borderId="24" xfId="2" applyNumberFormat="1" applyFont="1" applyFill="1" applyBorder="1" applyAlignment="1">
      <alignment horizontal="center" vertical="center"/>
    </xf>
    <xf numFmtId="10" fontId="27" fillId="5" borderId="49" xfId="2" applyNumberFormat="1" applyFont="1" applyFill="1" applyBorder="1" applyAlignment="1">
      <alignment horizontal="center" vertical="center"/>
    </xf>
    <xf numFmtId="10" fontId="27" fillId="5" borderId="54" xfId="2" applyNumberFormat="1" applyFont="1" applyFill="1" applyBorder="1" applyAlignment="1">
      <alignment horizontal="center" vertical="center"/>
    </xf>
    <xf numFmtId="10" fontId="27" fillId="5" borderId="55" xfId="2" applyNumberFormat="1" applyFont="1" applyFill="1" applyBorder="1" applyAlignment="1">
      <alignment horizontal="center" vertical="center"/>
    </xf>
    <xf numFmtId="0" fontId="28" fillId="0" borderId="0" xfId="4" applyFont="1" applyAlignment="1">
      <alignment horizontal="justify" vertical="top" wrapText="1"/>
    </xf>
    <xf numFmtId="0" fontId="3" fillId="0" borderId="0" xfId="4" applyAlignment="1">
      <alignment horizontal="left" wrapText="1"/>
    </xf>
    <xf numFmtId="0" fontId="3" fillId="0" borderId="0" xfId="4" applyAlignment="1">
      <alignment horizontal="right"/>
    </xf>
    <xf numFmtId="0" fontId="3" fillId="0" borderId="3" xfId="4" applyBorder="1" applyAlignment="1">
      <alignment horizontal="right"/>
    </xf>
    <xf numFmtId="0" fontId="26" fillId="0" borderId="38" xfId="4" applyFont="1" applyBorder="1" applyAlignment="1">
      <alignment horizontal="right" vertical="center"/>
    </xf>
    <xf numFmtId="0" fontId="26" fillId="0" borderId="52" xfId="4" applyFont="1" applyBorder="1" applyAlignment="1">
      <alignment horizontal="right" vertical="center"/>
    </xf>
    <xf numFmtId="0" fontId="26" fillId="0" borderId="4" xfId="4" applyFont="1" applyBorder="1" applyAlignment="1">
      <alignment horizontal="right" vertical="center"/>
    </xf>
    <xf numFmtId="0" fontId="26" fillId="0" borderId="27" xfId="4" applyFont="1" applyBorder="1" applyAlignment="1">
      <alignment horizontal="right" vertical="center"/>
    </xf>
    <xf numFmtId="10" fontId="27" fillId="0" borderId="24" xfId="2" applyNumberFormat="1" applyFont="1" applyBorder="1" applyAlignment="1">
      <alignment horizontal="center" vertical="center"/>
    </xf>
    <xf numFmtId="10" fontId="27" fillId="0" borderId="49" xfId="2" applyNumberFormat="1" applyFont="1" applyBorder="1" applyAlignment="1">
      <alignment horizontal="center" vertical="center"/>
    </xf>
    <xf numFmtId="10" fontId="27" fillId="0" borderId="54" xfId="2" applyNumberFormat="1" applyFont="1" applyBorder="1" applyAlignment="1">
      <alignment horizontal="center" vertical="center"/>
    </xf>
    <xf numFmtId="10" fontId="27" fillId="0" borderId="55" xfId="2" applyNumberFormat="1" applyFont="1" applyBorder="1" applyAlignment="1">
      <alignment horizontal="center" vertical="center"/>
    </xf>
    <xf numFmtId="0" fontId="3" fillId="0" borderId="53" xfId="4" applyBorder="1" applyAlignment="1">
      <alignment horizontal="center" vertical="center"/>
    </xf>
    <xf numFmtId="0" fontId="3" fillId="0" borderId="24" xfId="4" applyBorder="1" applyAlignment="1">
      <alignment horizontal="center" vertical="center"/>
    </xf>
    <xf numFmtId="0" fontId="3" fillId="0" borderId="56" xfId="4" applyBorder="1" applyAlignment="1">
      <alignment horizontal="center" vertical="center"/>
    </xf>
    <xf numFmtId="0" fontId="3" fillId="0" borderId="54" xfId="4" applyBorder="1" applyAlignment="1">
      <alignment horizontal="center" vertical="center"/>
    </xf>
    <xf numFmtId="0" fontId="15" fillId="2" borderId="0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10" fillId="0" borderId="28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1" fillId="2" borderId="28" xfId="1" applyFont="1" applyFill="1" applyBorder="1" applyAlignment="1">
      <alignment horizontal="center" vertical="top" wrapText="1"/>
    </xf>
    <xf numFmtId="0" fontId="11" fillId="2" borderId="29" xfId="1" applyFont="1" applyFill="1" applyBorder="1" applyAlignment="1">
      <alignment horizontal="center" vertical="top" wrapText="1"/>
    </xf>
    <xf numFmtId="0" fontId="11" fillId="2" borderId="19" xfId="1" applyFont="1" applyFill="1" applyBorder="1" applyAlignment="1">
      <alignment horizontal="center" vertical="top" wrapText="1"/>
    </xf>
    <xf numFmtId="0" fontId="9" fillId="2" borderId="39" xfId="1" applyFont="1" applyFill="1" applyBorder="1" applyAlignment="1">
      <alignment horizontal="center"/>
    </xf>
    <xf numFmtId="0" fontId="9" fillId="2" borderId="40" xfId="1" applyFont="1" applyFill="1" applyBorder="1" applyAlignment="1">
      <alignment horizontal="center"/>
    </xf>
    <xf numFmtId="0" fontId="11" fillId="0" borderId="1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5" fillId="0" borderId="22" xfId="1" applyBorder="1" applyAlignment="1">
      <alignment vertical="center"/>
    </xf>
    <xf numFmtId="164" fontId="14" fillId="0" borderId="15" xfId="3" applyFont="1" applyBorder="1" applyAlignment="1">
      <alignment horizontal="center" vertical="center"/>
    </xf>
    <xf numFmtId="164" fontId="14" fillId="0" borderId="13" xfId="3" applyFont="1" applyBorder="1" applyAlignment="1">
      <alignment horizontal="center" vertical="center"/>
    </xf>
    <xf numFmtId="0" fontId="13" fillId="0" borderId="25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13" fillId="0" borderId="43" xfId="1" applyFont="1" applyBorder="1" applyAlignment="1">
      <alignment horizontal="left" vertical="center"/>
    </xf>
    <xf numFmtId="0" fontId="13" fillId="0" borderId="37" xfId="1" applyFont="1" applyBorder="1" applyAlignment="1">
      <alignment horizontal="left" vertical="center"/>
    </xf>
    <xf numFmtId="0" fontId="13" fillId="0" borderId="44" xfId="1" applyFont="1" applyBorder="1" applyAlignment="1">
      <alignment horizontal="left" vertical="center"/>
    </xf>
    <xf numFmtId="0" fontId="10" fillId="0" borderId="46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164" fontId="14" fillId="0" borderId="16" xfId="3" applyFont="1" applyBorder="1" applyAlignment="1">
      <alignment horizontal="center" vertical="center"/>
    </xf>
    <xf numFmtId="0" fontId="13" fillId="0" borderId="15" xfId="1" applyFont="1" applyBorder="1" applyAlignment="1">
      <alignment horizontal="left"/>
    </xf>
    <xf numFmtId="0" fontId="13" fillId="0" borderId="24" xfId="1" applyFont="1" applyBorder="1" applyAlignment="1">
      <alignment horizontal="left"/>
    </xf>
    <xf numFmtId="0" fontId="13" fillId="0" borderId="14" xfId="1" applyFont="1" applyBorder="1" applyAlignment="1">
      <alignment horizontal="left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right" vertical="center" wrapText="1"/>
    </xf>
    <xf numFmtId="0" fontId="20" fillId="2" borderId="3" xfId="1" applyFont="1" applyFill="1" applyBorder="1" applyAlignment="1">
      <alignment horizontal="right"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15" fillId="2" borderId="0" xfId="1" applyFill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</cellXfs>
  <cellStyles count="6">
    <cellStyle name="Normal" xfId="0" builtinId="0"/>
    <cellStyle name="Normal 10 3" xfId="5"/>
    <cellStyle name="Normal 2" xfId="1"/>
    <cellStyle name="Normal 3" xfId="4"/>
    <cellStyle name="Porcentagem 2" xfId="2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57150</xdr:rowOff>
    </xdr:from>
    <xdr:to>
      <xdr:col>1</xdr:col>
      <xdr:colOff>1009649</xdr:colOff>
      <xdr:row>0</xdr:row>
      <xdr:rowOff>650005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57150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47625</xdr:rowOff>
    </xdr:from>
    <xdr:to>
      <xdr:col>1</xdr:col>
      <xdr:colOff>400049</xdr:colOff>
      <xdr:row>0</xdr:row>
      <xdr:rowOff>640480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419102</xdr:colOff>
      <xdr:row>0</xdr:row>
      <xdr:rowOff>19050</xdr:rowOff>
    </xdr:from>
    <xdr:to>
      <xdr:col>1</xdr:col>
      <xdr:colOff>581026</xdr:colOff>
      <xdr:row>3</xdr:row>
      <xdr:rowOff>2305</xdr:rowOff>
    </xdr:to>
    <xdr:pic>
      <xdr:nvPicPr>
        <xdr:cNvPr id="11266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2" y="19050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0</xdr:row>
          <xdr:rowOff>171450</xdr:rowOff>
        </xdr:from>
        <xdr:to>
          <xdr:col>7</xdr:col>
          <xdr:colOff>0</xdr:colOff>
          <xdr:row>2</xdr:row>
          <xdr:rowOff>28575</xdr:rowOff>
        </xdr:to>
        <xdr:sp macro="" textlink="">
          <xdr:nvSpPr>
            <xdr:cNvPr id="11265" name="Imagem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2</xdr:row>
      <xdr:rowOff>19050</xdr:rowOff>
    </xdr:from>
    <xdr:to>
      <xdr:col>2</xdr:col>
      <xdr:colOff>745436</xdr:colOff>
      <xdr:row>5</xdr:row>
      <xdr:rowOff>1243</xdr:rowOff>
    </xdr:to>
    <xdr:pic>
      <xdr:nvPicPr>
        <xdr:cNvPr id="4" name="Imagem 3" descr="Brasao_presidente_olegari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342900"/>
          <a:ext cx="745436" cy="56321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PO-USER\Downloads\Anexo%20I%20-%20Proposta%20de%20Pre&#231;os%20-%20Revitaliza&#231;&#227;o%20da%20Pra&#231;a%20Pref%20Water%20Gomes%20de%20Medei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ronograma"/>
    </sheetNames>
    <sheetDataSet>
      <sheetData sheetId="0" refreshError="1">
        <row r="5">
          <cell r="A5" t="str">
            <v>ANEXO I - REVITALIZAÇÃO DA PRAÇA PREF. WALTER GOMES DE MEDEIROS - PRESIDENTE OLEGÁRIO - MG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77"/>
  <sheetViews>
    <sheetView showGridLines="0" showZeros="0" tabSelected="1" zoomScaleSheetLayoutView="100" workbookViewId="0">
      <selection activeCell="F60" sqref="F60"/>
    </sheetView>
  </sheetViews>
  <sheetFormatPr defaultRowHeight="12.75" outlineLevelRow="1" x14ac:dyDescent="0.2"/>
  <cols>
    <col min="1" max="1" width="5.85546875" style="1" customWidth="1"/>
    <col min="2" max="2" width="16.28515625" style="1" customWidth="1"/>
    <col min="3" max="3" width="89.140625" style="1" customWidth="1"/>
    <col min="4" max="4" width="6.85546875" style="1" customWidth="1"/>
    <col min="5" max="5" width="13.5703125" style="1" customWidth="1"/>
    <col min="6" max="6" width="10.42578125" style="1" customWidth="1"/>
    <col min="7" max="7" width="11.5703125" style="1" bestFit="1" customWidth="1"/>
    <col min="8" max="8" width="11.7109375" style="1" customWidth="1"/>
    <col min="9" max="9" width="12.140625" style="1" customWidth="1"/>
    <col min="10" max="10" width="4.7109375" style="1" bestFit="1" customWidth="1"/>
    <col min="11" max="11" width="13.7109375" style="1" bestFit="1" customWidth="1"/>
    <col min="12" max="16384" width="9.140625" style="1"/>
  </cols>
  <sheetData>
    <row r="1" spans="1:17" ht="54.75" customHeight="1" thickBot="1" x14ac:dyDescent="0.25">
      <c r="A1" s="214" t="s">
        <v>72</v>
      </c>
      <c r="B1" s="215"/>
      <c r="C1" s="215"/>
      <c r="D1" s="215"/>
      <c r="E1" s="215"/>
      <c r="F1" s="215"/>
      <c r="G1" s="215"/>
      <c r="H1" s="216"/>
      <c r="I1" s="15"/>
      <c r="J1" s="17"/>
      <c r="K1" s="17"/>
      <c r="L1" s="18"/>
      <c r="M1" s="18"/>
      <c r="N1" s="18"/>
      <c r="O1" s="18"/>
      <c r="P1" s="18"/>
      <c r="Q1" s="18"/>
    </row>
    <row r="2" spans="1:17" s="130" customFormat="1" ht="18" thickBot="1" x14ac:dyDescent="0.25">
      <c r="A2" s="217" t="s">
        <v>2</v>
      </c>
      <c r="B2" s="218"/>
      <c r="C2" s="218"/>
      <c r="D2" s="218"/>
      <c r="E2" s="218"/>
      <c r="F2" s="218"/>
      <c r="G2" s="218"/>
      <c r="H2" s="219"/>
      <c r="I2" s="128"/>
      <c r="J2" s="128"/>
      <c r="K2" s="128"/>
      <c r="L2" s="128"/>
      <c r="M2" s="128"/>
      <c r="N2" s="128"/>
      <c r="O2" s="129"/>
      <c r="P2" s="129"/>
      <c r="Q2" s="129"/>
    </row>
    <row r="3" spans="1:17" s="97" customFormat="1" ht="20.100000000000001" customHeight="1" x14ac:dyDescent="0.2">
      <c r="A3" s="220" t="s">
        <v>85</v>
      </c>
      <c r="B3" s="221"/>
      <c r="C3" s="221"/>
      <c r="D3" s="221"/>
      <c r="E3" s="221"/>
      <c r="F3" s="222"/>
      <c r="G3" s="117" t="s">
        <v>78</v>
      </c>
      <c r="H3" s="118" t="s">
        <v>79</v>
      </c>
      <c r="I3" s="119"/>
      <c r="J3" s="119"/>
      <c r="K3" s="119"/>
      <c r="L3" s="119"/>
      <c r="M3" s="119"/>
      <c r="N3" s="119"/>
      <c r="O3" s="96"/>
      <c r="P3" s="96"/>
      <c r="Q3" s="96"/>
    </row>
    <row r="4" spans="1:17" s="97" customFormat="1" ht="20.100000000000001" customHeight="1" x14ac:dyDescent="0.2">
      <c r="A4" s="223" t="s">
        <v>89</v>
      </c>
      <c r="B4" s="210"/>
      <c r="C4" s="210"/>
      <c r="D4" s="210"/>
      <c r="E4" s="210"/>
      <c r="F4" s="224"/>
      <c r="G4" s="120" t="s">
        <v>80</v>
      </c>
      <c r="H4" s="121">
        <v>43703</v>
      </c>
      <c r="I4" s="105"/>
      <c r="J4" s="105"/>
      <c r="K4" s="105"/>
      <c r="L4" s="105"/>
      <c r="M4" s="105"/>
      <c r="N4" s="105"/>
      <c r="O4" s="96"/>
      <c r="P4" s="96"/>
      <c r="Q4" s="96"/>
    </row>
    <row r="5" spans="1:17" s="97" customFormat="1" ht="20.100000000000001" customHeight="1" x14ac:dyDescent="0.2">
      <c r="A5" s="212" t="s">
        <v>90</v>
      </c>
      <c r="B5" s="213"/>
      <c r="C5" s="213"/>
      <c r="D5" s="213"/>
      <c r="E5" s="213"/>
      <c r="F5" s="213"/>
      <c r="G5" s="122" t="s">
        <v>81</v>
      </c>
      <c r="H5" s="123">
        <v>0.03</v>
      </c>
      <c r="I5" s="119"/>
      <c r="J5" s="119"/>
      <c r="K5" s="119"/>
      <c r="L5" s="119"/>
      <c r="M5" s="119"/>
      <c r="N5" s="119"/>
      <c r="O5" s="96"/>
      <c r="P5" s="96"/>
      <c r="Q5" s="96"/>
    </row>
    <row r="6" spans="1:17" s="97" customFormat="1" ht="48" customHeight="1" x14ac:dyDescent="0.2">
      <c r="A6" s="208" t="s">
        <v>91</v>
      </c>
      <c r="B6" s="209"/>
      <c r="C6" s="209"/>
      <c r="D6" s="209"/>
      <c r="E6" s="209"/>
      <c r="F6" s="209"/>
      <c r="G6" s="210" t="s">
        <v>82</v>
      </c>
      <c r="H6" s="211"/>
      <c r="I6" s="119"/>
      <c r="J6" s="119"/>
      <c r="K6" s="119"/>
      <c r="L6" s="119"/>
      <c r="M6" s="119"/>
      <c r="N6" s="119"/>
      <c r="O6" s="96"/>
      <c r="P6" s="96"/>
      <c r="Q6" s="96"/>
    </row>
    <row r="7" spans="1:17" s="97" customFormat="1" ht="20.100000000000001" customHeight="1" thickBot="1" x14ac:dyDescent="0.25">
      <c r="A7" s="212" t="s">
        <v>86</v>
      </c>
      <c r="B7" s="213"/>
      <c r="C7" s="213"/>
      <c r="D7" s="213"/>
      <c r="E7" s="213"/>
      <c r="F7" s="213"/>
      <c r="G7" s="122" t="s">
        <v>4</v>
      </c>
      <c r="H7" s="123">
        <f>BDI!D41</f>
        <v>0.29838285625677896</v>
      </c>
      <c r="I7" s="119"/>
      <c r="J7" s="119"/>
      <c r="K7" s="119"/>
      <c r="L7" s="119"/>
      <c r="M7" s="119"/>
      <c r="N7" s="119"/>
      <c r="O7" s="96"/>
      <c r="P7" s="96"/>
      <c r="Q7" s="96"/>
    </row>
    <row r="8" spans="1:17" s="97" customFormat="1" ht="45" customHeight="1" thickBot="1" x14ac:dyDescent="0.25">
      <c r="A8" s="124" t="s">
        <v>0</v>
      </c>
      <c r="B8" s="125" t="s">
        <v>83</v>
      </c>
      <c r="C8" s="125" t="s">
        <v>1</v>
      </c>
      <c r="D8" s="125" t="s">
        <v>84</v>
      </c>
      <c r="E8" s="125" t="s">
        <v>9</v>
      </c>
      <c r="F8" s="125" t="s">
        <v>10</v>
      </c>
      <c r="G8" s="125" t="s">
        <v>11</v>
      </c>
      <c r="H8" s="126" t="s">
        <v>3</v>
      </c>
      <c r="I8" s="105"/>
      <c r="J8" s="105"/>
      <c r="K8" s="105"/>
      <c r="L8" s="105"/>
      <c r="M8" s="105"/>
      <c r="N8" s="127"/>
      <c r="O8" s="96"/>
      <c r="P8" s="96"/>
      <c r="Q8" s="96"/>
    </row>
    <row r="9" spans="1:17" s="97" customFormat="1" ht="18.95" customHeight="1" thickBot="1" x14ac:dyDescent="0.25">
      <c r="A9" s="94" t="s">
        <v>63</v>
      </c>
      <c r="B9" s="93"/>
      <c r="C9" s="194" t="s">
        <v>6</v>
      </c>
      <c r="D9" s="195"/>
      <c r="E9" s="195"/>
      <c r="F9" s="195"/>
      <c r="G9" s="195"/>
      <c r="H9" s="95">
        <f>SUM(H10:H11)</f>
        <v>0</v>
      </c>
      <c r="I9" s="96"/>
      <c r="J9" s="96"/>
      <c r="K9" s="96"/>
      <c r="L9" s="96"/>
      <c r="M9" s="96"/>
      <c r="N9" s="96"/>
      <c r="O9" s="96"/>
      <c r="P9" s="96"/>
      <c r="Q9" s="96"/>
    </row>
    <row r="10" spans="1:17" s="97" customFormat="1" ht="18.95" customHeight="1" x14ac:dyDescent="0.2">
      <c r="A10" s="100" t="s">
        <v>5</v>
      </c>
      <c r="B10" s="141" t="s">
        <v>182</v>
      </c>
      <c r="C10" s="142" t="s">
        <v>94</v>
      </c>
      <c r="D10" s="100" t="s">
        <v>77</v>
      </c>
      <c r="E10" s="144">
        <v>27</v>
      </c>
      <c r="F10" s="144"/>
      <c r="G10" s="144">
        <f>F10+F10*H7</f>
        <v>0</v>
      </c>
      <c r="H10" s="143">
        <f>E10*G10</f>
        <v>0</v>
      </c>
      <c r="I10" s="96"/>
      <c r="J10" s="96"/>
      <c r="K10" s="96"/>
      <c r="L10" s="96"/>
      <c r="M10" s="96"/>
      <c r="N10" s="96"/>
      <c r="O10" s="96"/>
      <c r="P10" s="96"/>
      <c r="Q10" s="96"/>
    </row>
    <row r="11" spans="1:17" s="97" customFormat="1" ht="18.95" customHeight="1" outlineLevel="1" thickBot="1" x14ac:dyDescent="0.25">
      <c r="A11" s="100" t="s">
        <v>143</v>
      </c>
      <c r="B11" s="92" t="s">
        <v>181</v>
      </c>
      <c r="C11" s="99" t="s">
        <v>92</v>
      </c>
      <c r="D11" s="100" t="s">
        <v>93</v>
      </c>
      <c r="E11" s="101">
        <v>1</v>
      </c>
      <c r="F11" s="102"/>
      <c r="G11" s="107">
        <f>F11+F11*$H$7</f>
        <v>0</v>
      </c>
      <c r="H11" s="104">
        <f>G11*E11</f>
        <v>0</v>
      </c>
      <c r="I11" s="105"/>
      <c r="J11" s="105"/>
      <c r="K11" s="105"/>
      <c r="L11" s="105"/>
      <c r="M11" s="105"/>
      <c r="N11" s="105"/>
      <c r="O11" s="105"/>
      <c r="P11" s="105"/>
      <c r="Q11" s="96"/>
    </row>
    <row r="12" spans="1:17" s="97" customFormat="1" ht="18.95" customHeight="1" thickBot="1" x14ac:dyDescent="0.25">
      <c r="A12" s="94" t="s">
        <v>144</v>
      </c>
      <c r="B12" s="93"/>
      <c r="C12" s="194" t="s">
        <v>12</v>
      </c>
      <c r="D12" s="195"/>
      <c r="E12" s="195"/>
      <c r="F12" s="195"/>
      <c r="G12" s="195"/>
      <c r="H12" s="95">
        <f>SUM(H13:H25)</f>
        <v>0</v>
      </c>
      <c r="I12" s="96"/>
      <c r="J12" s="96"/>
      <c r="K12" s="96"/>
      <c r="L12" s="96"/>
      <c r="M12" s="96"/>
      <c r="N12" s="96"/>
      <c r="O12" s="96"/>
      <c r="P12" s="96"/>
      <c r="Q12" s="96"/>
    </row>
    <row r="13" spans="1:17" s="97" customFormat="1" ht="18.95" customHeight="1" outlineLevel="1" x14ac:dyDescent="0.2">
      <c r="A13" s="98" t="s">
        <v>145</v>
      </c>
      <c r="B13" s="92" t="s">
        <v>96</v>
      </c>
      <c r="C13" s="99" t="s">
        <v>95</v>
      </c>
      <c r="D13" s="100" t="s">
        <v>76</v>
      </c>
      <c r="E13" s="101">
        <v>6.19</v>
      </c>
      <c r="F13" s="102"/>
      <c r="G13" s="103">
        <f t="shared" ref="G13:G18" si="0">F13+F13*$H$7</f>
        <v>0</v>
      </c>
      <c r="H13" s="104">
        <f t="shared" ref="H13:H18" si="1">G13*E13</f>
        <v>0</v>
      </c>
      <c r="I13" s="105"/>
      <c r="J13" s="105"/>
      <c r="K13" s="105"/>
      <c r="L13" s="105"/>
      <c r="M13" s="105"/>
      <c r="N13" s="105"/>
      <c r="O13" s="105"/>
      <c r="P13" s="105"/>
      <c r="Q13" s="96"/>
    </row>
    <row r="14" spans="1:17" s="97" customFormat="1" ht="18.95" customHeight="1" x14ac:dyDescent="0.2">
      <c r="A14" s="98" t="s">
        <v>146</v>
      </c>
      <c r="B14" s="92" t="s">
        <v>180</v>
      </c>
      <c r="C14" s="99" t="s">
        <v>97</v>
      </c>
      <c r="D14" s="100" t="s">
        <v>75</v>
      </c>
      <c r="E14" s="101">
        <v>109.74</v>
      </c>
      <c r="F14" s="102"/>
      <c r="G14" s="107">
        <f t="shared" si="0"/>
        <v>0</v>
      </c>
      <c r="H14" s="104">
        <f t="shared" si="1"/>
        <v>0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7" s="97" customFormat="1" ht="35.25" customHeight="1" x14ac:dyDescent="0.2">
      <c r="A15" s="98" t="s">
        <v>147</v>
      </c>
      <c r="B15" s="92" t="s">
        <v>179</v>
      </c>
      <c r="C15" s="99" t="s">
        <v>130</v>
      </c>
      <c r="D15" s="100" t="s">
        <v>93</v>
      </c>
      <c r="E15" s="101">
        <v>7</v>
      </c>
      <c r="F15" s="102"/>
      <c r="G15" s="107">
        <f t="shared" si="0"/>
        <v>0</v>
      </c>
      <c r="H15" s="104">
        <f t="shared" si="1"/>
        <v>0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7" s="97" customFormat="1" ht="18.95" customHeight="1" x14ac:dyDescent="0.2">
      <c r="A16" s="98" t="s">
        <v>148</v>
      </c>
      <c r="B16" s="92" t="s">
        <v>178</v>
      </c>
      <c r="C16" s="99" t="s">
        <v>102</v>
      </c>
      <c r="D16" s="100" t="s">
        <v>75</v>
      </c>
      <c r="E16" s="102">
        <v>1.8</v>
      </c>
      <c r="F16" s="102"/>
      <c r="G16" s="107">
        <f t="shared" si="0"/>
        <v>0</v>
      </c>
      <c r="H16" s="104">
        <f t="shared" si="1"/>
        <v>0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7" s="97" customFormat="1" ht="18.95" customHeight="1" x14ac:dyDescent="0.2">
      <c r="A17" s="98" t="s">
        <v>149</v>
      </c>
      <c r="B17" s="92" t="s">
        <v>104</v>
      </c>
      <c r="C17" s="99" t="s">
        <v>103</v>
      </c>
      <c r="D17" s="100" t="s">
        <v>93</v>
      </c>
      <c r="E17" s="101">
        <v>6</v>
      </c>
      <c r="F17" s="102"/>
      <c r="G17" s="107">
        <f t="shared" si="0"/>
        <v>0</v>
      </c>
      <c r="H17" s="104">
        <f t="shared" si="1"/>
        <v>0</v>
      </c>
      <c r="I17" s="96"/>
      <c r="J17" s="96"/>
      <c r="K17" s="96"/>
      <c r="L17" s="96"/>
      <c r="M17" s="96"/>
      <c r="N17" s="96"/>
      <c r="O17" s="96"/>
      <c r="P17" s="96"/>
      <c r="Q17" s="96"/>
    </row>
    <row r="18" spans="1:17" s="97" customFormat="1" ht="36" customHeight="1" x14ac:dyDescent="0.2">
      <c r="A18" s="98" t="s">
        <v>150</v>
      </c>
      <c r="B18" s="92" t="s">
        <v>106</v>
      </c>
      <c r="C18" s="99" t="s">
        <v>105</v>
      </c>
      <c r="D18" s="100" t="s">
        <v>75</v>
      </c>
      <c r="E18" s="102">
        <v>10.96</v>
      </c>
      <c r="F18" s="102"/>
      <c r="G18" s="107">
        <f t="shared" si="0"/>
        <v>0</v>
      </c>
      <c r="H18" s="104">
        <f t="shared" si="1"/>
        <v>0</v>
      </c>
      <c r="I18" s="96"/>
      <c r="J18" s="96"/>
      <c r="K18" s="96"/>
      <c r="L18" s="96"/>
      <c r="M18" s="96"/>
      <c r="N18" s="96"/>
      <c r="O18" s="96"/>
      <c r="P18" s="96"/>
      <c r="Q18" s="96"/>
    </row>
    <row r="19" spans="1:17" s="97" customFormat="1" ht="18.95" customHeight="1" x14ac:dyDescent="0.2">
      <c r="A19" s="98" t="s">
        <v>151</v>
      </c>
      <c r="B19" s="92" t="s">
        <v>177</v>
      </c>
      <c r="C19" s="99" t="s">
        <v>107</v>
      </c>
      <c r="D19" s="100" t="s">
        <v>75</v>
      </c>
      <c r="E19" s="102">
        <v>71.78</v>
      </c>
      <c r="F19" s="102"/>
      <c r="G19" s="107">
        <f t="shared" ref="G19:G25" si="2">F19+F19*$H$7</f>
        <v>0</v>
      </c>
      <c r="H19" s="104">
        <f t="shared" ref="H19:H25" si="3">G19*E19</f>
        <v>0</v>
      </c>
      <c r="I19" s="96"/>
      <c r="J19" s="96"/>
      <c r="K19" s="96"/>
      <c r="L19" s="96"/>
      <c r="M19" s="96"/>
      <c r="N19" s="96"/>
      <c r="O19" s="96"/>
      <c r="P19" s="96"/>
      <c r="Q19" s="96"/>
    </row>
    <row r="20" spans="1:17" s="97" customFormat="1" ht="18.95" customHeight="1" x14ac:dyDescent="0.2">
      <c r="A20" s="98" t="s">
        <v>152</v>
      </c>
      <c r="B20" s="92" t="s">
        <v>176</v>
      </c>
      <c r="C20" s="99" t="s">
        <v>98</v>
      </c>
      <c r="D20" s="100" t="s">
        <v>77</v>
      </c>
      <c r="E20" s="102">
        <v>30.5</v>
      </c>
      <c r="F20" s="102"/>
      <c r="G20" s="107">
        <f t="shared" si="2"/>
        <v>0</v>
      </c>
      <c r="H20" s="104">
        <f t="shared" si="3"/>
        <v>0</v>
      </c>
      <c r="I20" s="96"/>
      <c r="J20" s="96"/>
      <c r="K20" s="96"/>
      <c r="L20" s="96"/>
      <c r="M20" s="96"/>
      <c r="N20" s="96"/>
      <c r="O20" s="96"/>
      <c r="P20" s="96"/>
      <c r="Q20" s="96"/>
    </row>
    <row r="21" spans="1:17" s="97" customFormat="1" ht="18.95" customHeight="1" x14ac:dyDescent="0.2">
      <c r="A21" s="98" t="s">
        <v>153</v>
      </c>
      <c r="B21" s="92" t="s">
        <v>175</v>
      </c>
      <c r="C21" s="99" t="s">
        <v>108</v>
      </c>
      <c r="D21" s="100" t="s">
        <v>75</v>
      </c>
      <c r="E21" s="102">
        <v>33.06</v>
      </c>
      <c r="F21" s="102"/>
      <c r="G21" s="107">
        <f t="shared" si="2"/>
        <v>0</v>
      </c>
      <c r="H21" s="104">
        <f t="shared" si="3"/>
        <v>0</v>
      </c>
      <c r="I21" s="96"/>
      <c r="J21" s="96"/>
      <c r="K21" s="96"/>
      <c r="L21" s="96"/>
      <c r="M21" s="96"/>
      <c r="N21" s="96"/>
      <c r="O21" s="96"/>
      <c r="P21" s="96"/>
      <c r="Q21" s="96"/>
    </row>
    <row r="22" spans="1:17" s="97" customFormat="1" ht="18.95" customHeight="1" x14ac:dyDescent="0.2">
      <c r="A22" s="98" t="s">
        <v>154</v>
      </c>
      <c r="B22" s="92" t="s">
        <v>99</v>
      </c>
      <c r="C22" s="99" t="s">
        <v>109</v>
      </c>
      <c r="D22" s="100" t="s">
        <v>75</v>
      </c>
      <c r="E22" s="102">
        <v>0.28000000000000003</v>
      </c>
      <c r="F22" s="102"/>
      <c r="G22" s="107">
        <f t="shared" si="2"/>
        <v>0</v>
      </c>
      <c r="H22" s="104">
        <f t="shared" si="3"/>
        <v>0</v>
      </c>
      <c r="I22" s="96"/>
      <c r="J22" s="96"/>
      <c r="K22" s="96"/>
      <c r="L22" s="96"/>
      <c r="M22" s="96"/>
      <c r="N22" s="96"/>
      <c r="O22" s="96"/>
      <c r="P22" s="96"/>
      <c r="Q22" s="96"/>
    </row>
    <row r="23" spans="1:17" s="97" customFormat="1" ht="18.95" customHeight="1" x14ac:dyDescent="0.2">
      <c r="A23" s="98" t="s">
        <v>155</v>
      </c>
      <c r="B23" s="92" t="s">
        <v>101</v>
      </c>
      <c r="C23" s="99" t="s">
        <v>100</v>
      </c>
      <c r="D23" s="100" t="s">
        <v>93</v>
      </c>
      <c r="E23" s="102">
        <v>4</v>
      </c>
      <c r="F23" s="102"/>
      <c r="G23" s="107">
        <f t="shared" si="2"/>
        <v>0</v>
      </c>
      <c r="H23" s="104">
        <f t="shared" si="3"/>
        <v>0</v>
      </c>
      <c r="I23" s="96"/>
      <c r="J23" s="96"/>
      <c r="K23" s="96"/>
      <c r="L23" s="96"/>
      <c r="M23" s="96"/>
      <c r="N23" s="96"/>
      <c r="O23" s="96"/>
      <c r="P23" s="96"/>
      <c r="Q23" s="96"/>
    </row>
    <row r="24" spans="1:17" s="97" customFormat="1" ht="18.95" customHeight="1" thickBot="1" x14ac:dyDescent="0.25">
      <c r="A24" s="98" t="s">
        <v>156</v>
      </c>
      <c r="B24" s="92" t="s">
        <v>174</v>
      </c>
      <c r="C24" s="99" t="s">
        <v>183</v>
      </c>
      <c r="D24" s="100" t="s">
        <v>75</v>
      </c>
      <c r="E24" s="102">
        <v>153.43</v>
      </c>
      <c r="F24" s="102"/>
      <c r="G24" s="107">
        <f t="shared" si="2"/>
        <v>0</v>
      </c>
      <c r="H24" s="104">
        <f t="shared" si="3"/>
        <v>0</v>
      </c>
      <c r="I24" s="96"/>
      <c r="J24" s="96"/>
      <c r="K24" s="96"/>
      <c r="L24" s="96"/>
      <c r="M24" s="96"/>
      <c r="N24" s="96"/>
      <c r="O24" s="96"/>
      <c r="P24" s="96"/>
      <c r="Q24" s="96"/>
    </row>
    <row r="25" spans="1:17" s="97" customFormat="1" ht="18.95" customHeight="1" thickBot="1" x14ac:dyDescent="0.25">
      <c r="A25" s="98" t="s">
        <v>157</v>
      </c>
      <c r="B25" s="157" t="s">
        <v>198</v>
      </c>
      <c r="C25" s="99" t="s">
        <v>220</v>
      </c>
      <c r="D25" s="100" t="s">
        <v>75</v>
      </c>
      <c r="E25" s="101">
        <v>27.25</v>
      </c>
      <c r="F25" s="102"/>
      <c r="G25" s="107">
        <f t="shared" si="2"/>
        <v>0</v>
      </c>
      <c r="H25" s="104">
        <f t="shared" si="3"/>
        <v>0</v>
      </c>
      <c r="I25" s="96"/>
      <c r="J25" s="96"/>
      <c r="K25" s="96"/>
      <c r="L25" s="96"/>
      <c r="M25" s="96"/>
      <c r="N25" s="96"/>
      <c r="O25" s="96"/>
      <c r="P25" s="96"/>
      <c r="Q25" s="96"/>
    </row>
    <row r="26" spans="1:17" s="97" customFormat="1" ht="15.75" outlineLevel="1" thickBot="1" x14ac:dyDescent="0.25">
      <c r="A26" s="94" t="s">
        <v>158</v>
      </c>
      <c r="B26" s="93"/>
      <c r="C26" s="194" t="s">
        <v>110</v>
      </c>
      <c r="D26" s="195"/>
      <c r="E26" s="195"/>
      <c r="F26" s="195"/>
      <c r="G26" s="195"/>
      <c r="H26" s="95">
        <f>SUM(H27:H29)</f>
        <v>0</v>
      </c>
      <c r="I26" s="105"/>
      <c r="J26" s="105"/>
      <c r="K26" s="105"/>
      <c r="L26" s="105"/>
      <c r="M26" s="105"/>
      <c r="N26" s="105"/>
      <c r="O26" s="105"/>
      <c r="P26" s="105"/>
      <c r="Q26" s="96"/>
    </row>
    <row r="27" spans="1:17" s="97" customFormat="1" ht="31.5" customHeight="1" outlineLevel="1" x14ac:dyDescent="0.2">
      <c r="A27" s="98" t="s">
        <v>159</v>
      </c>
      <c r="B27" s="92" t="s">
        <v>173</v>
      </c>
      <c r="C27" s="99" t="s">
        <v>111</v>
      </c>
      <c r="D27" s="100" t="s">
        <v>75</v>
      </c>
      <c r="E27" s="102">
        <v>14.83</v>
      </c>
      <c r="F27" s="102"/>
      <c r="G27" s="103">
        <f>F27+F27*$H$7</f>
        <v>0</v>
      </c>
      <c r="H27" s="104">
        <f>G27*E27</f>
        <v>0</v>
      </c>
      <c r="I27" s="105"/>
      <c r="J27" s="105"/>
      <c r="K27" s="105"/>
      <c r="L27" s="105"/>
      <c r="M27" s="105"/>
      <c r="N27" s="105"/>
      <c r="O27" s="105"/>
      <c r="P27" s="105"/>
      <c r="Q27" s="96"/>
    </row>
    <row r="28" spans="1:17" s="97" customFormat="1" ht="29.25" customHeight="1" x14ac:dyDescent="0.2">
      <c r="A28" s="98" t="s">
        <v>160</v>
      </c>
      <c r="B28" s="92" t="s">
        <v>184</v>
      </c>
      <c r="C28" s="99" t="s">
        <v>112</v>
      </c>
      <c r="D28" s="100" t="s">
        <v>75</v>
      </c>
      <c r="E28" s="102">
        <v>26.01</v>
      </c>
      <c r="F28" s="102"/>
      <c r="G28" s="106">
        <f>F28+F28*$H$7</f>
        <v>0</v>
      </c>
      <c r="H28" s="104">
        <f>G28*E28</f>
        <v>0</v>
      </c>
      <c r="I28" s="96"/>
      <c r="J28" s="96"/>
      <c r="K28" s="96"/>
      <c r="L28" s="96"/>
      <c r="M28" s="96"/>
      <c r="N28" s="96"/>
      <c r="O28" s="96"/>
      <c r="P28" s="96"/>
      <c r="Q28" s="96"/>
    </row>
    <row r="29" spans="1:17" s="97" customFormat="1" ht="29.25" customHeight="1" thickBot="1" x14ac:dyDescent="0.25">
      <c r="A29" s="98" t="s">
        <v>161</v>
      </c>
      <c r="B29" s="145" t="s">
        <v>114</v>
      </c>
      <c r="C29" s="146" t="s">
        <v>113</v>
      </c>
      <c r="D29" s="147" t="s">
        <v>77</v>
      </c>
      <c r="E29" s="148">
        <v>2.2999999999999998</v>
      </c>
      <c r="F29" s="148"/>
      <c r="G29" s="112">
        <f>F29+F29*$H$7</f>
        <v>0</v>
      </c>
      <c r="H29" s="104">
        <f>G29*E29</f>
        <v>0</v>
      </c>
      <c r="I29" s="96"/>
      <c r="J29" s="96"/>
      <c r="K29" s="96"/>
      <c r="L29" s="96"/>
      <c r="M29" s="96"/>
      <c r="N29" s="96"/>
      <c r="O29" s="96"/>
      <c r="P29" s="96"/>
      <c r="Q29" s="96"/>
    </row>
    <row r="30" spans="1:17" s="97" customFormat="1" ht="18.95" customHeight="1" outlineLevel="1" thickBot="1" x14ac:dyDescent="0.25">
      <c r="A30" s="94" t="s">
        <v>64</v>
      </c>
      <c r="B30" s="93"/>
      <c r="C30" s="194" t="s">
        <v>121</v>
      </c>
      <c r="D30" s="195"/>
      <c r="E30" s="195"/>
      <c r="F30" s="195"/>
      <c r="G30" s="195"/>
      <c r="H30" s="95">
        <f>SUM(H31:H33)</f>
        <v>0</v>
      </c>
      <c r="I30" s="105"/>
      <c r="J30" s="105"/>
      <c r="K30" s="105"/>
      <c r="L30" s="105"/>
      <c r="M30" s="105"/>
      <c r="N30" s="105"/>
      <c r="O30" s="105"/>
      <c r="P30" s="105"/>
      <c r="Q30" s="96"/>
    </row>
    <row r="31" spans="1:17" s="97" customFormat="1" ht="34.5" customHeight="1" x14ac:dyDescent="0.2">
      <c r="A31" s="98" t="s">
        <v>7</v>
      </c>
      <c r="B31" s="92" t="s">
        <v>115</v>
      </c>
      <c r="C31" s="99" t="s">
        <v>116</v>
      </c>
      <c r="D31" s="100" t="s">
        <v>75</v>
      </c>
      <c r="E31" s="102">
        <v>134.94999999999999</v>
      </c>
      <c r="F31" s="102"/>
      <c r="G31" s="103">
        <f>F31+F31*$H$7</f>
        <v>0</v>
      </c>
      <c r="H31" s="104">
        <f>G31*E31</f>
        <v>0</v>
      </c>
      <c r="I31" s="96"/>
      <c r="J31" s="96"/>
      <c r="K31" s="96"/>
      <c r="L31" s="96"/>
      <c r="M31" s="96"/>
      <c r="N31" s="96"/>
      <c r="O31" s="96"/>
      <c r="P31" s="96"/>
      <c r="Q31" s="96"/>
    </row>
    <row r="32" spans="1:17" s="97" customFormat="1" ht="15" outlineLevel="1" x14ac:dyDescent="0.2">
      <c r="A32" s="98" t="s">
        <v>74</v>
      </c>
      <c r="B32" s="92" t="s">
        <v>118</v>
      </c>
      <c r="C32" s="99" t="s">
        <v>117</v>
      </c>
      <c r="D32" s="100" t="s">
        <v>75</v>
      </c>
      <c r="E32" s="102">
        <v>113.6</v>
      </c>
      <c r="F32" s="102"/>
      <c r="G32" s="106">
        <f>F32+F32*$H$7</f>
        <v>0</v>
      </c>
      <c r="H32" s="104">
        <f>G32*E32</f>
        <v>0</v>
      </c>
      <c r="I32" s="105"/>
      <c r="J32" s="105"/>
      <c r="K32" s="105"/>
      <c r="L32" s="105"/>
      <c r="M32" s="105"/>
      <c r="N32" s="105"/>
      <c r="O32" s="105"/>
      <c r="P32" s="105"/>
      <c r="Q32" s="96"/>
    </row>
    <row r="33" spans="1:17" s="97" customFormat="1" ht="15.75" outlineLevel="1" thickBot="1" x14ac:dyDescent="0.25">
      <c r="A33" s="98" t="s">
        <v>88</v>
      </c>
      <c r="B33" s="92" t="s">
        <v>120</v>
      </c>
      <c r="C33" s="99" t="s">
        <v>119</v>
      </c>
      <c r="D33" s="100" t="s">
        <v>77</v>
      </c>
      <c r="E33" s="102">
        <v>30.5</v>
      </c>
      <c r="F33" s="102"/>
      <c r="G33" s="106">
        <f>F33+F33*$H$7</f>
        <v>0</v>
      </c>
      <c r="H33" s="104">
        <f>G33*E33</f>
        <v>0</v>
      </c>
      <c r="I33" s="105"/>
      <c r="J33" s="105"/>
      <c r="K33" s="105"/>
      <c r="L33" s="105"/>
      <c r="M33" s="105"/>
      <c r="N33" s="105"/>
      <c r="O33" s="105"/>
      <c r="P33" s="105"/>
      <c r="Q33" s="96"/>
    </row>
    <row r="34" spans="1:17" s="97" customFormat="1" ht="18.95" customHeight="1" thickBot="1" x14ac:dyDescent="0.25">
      <c r="A34" s="94" t="s">
        <v>65</v>
      </c>
      <c r="B34" s="93"/>
      <c r="C34" s="194" t="s">
        <v>122</v>
      </c>
      <c r="D34" s="195"/>
      <c r="E34" s="195"/>
      <c r="F34" s="195"/>
      <c r="G34" s="195"/>
      <c r="H34" s="95">
        <f>SUM(H35:H38)</f>
        <v>0</v>
      </c>
      <c r="I34" s="96"/>
      <c r="J34" s="96"/>
      <c r="K34" s="96"/>
      <c r="L34" s="96"/>
      <c r="M34" s="96"/>
      <c r="N34" s="96"/>
      <c r="O34" s="96"/>
      <c r="P34" s="96"/>
      <c r="Q34" s="96"/>
    </row>
    <row r="35" spans="1:17" s="97" customFormat="1" ht="18.95" customHeight="1" outlineLevel="1" thickBot="1" x14ac:dyDescent="0.25">
      <c r="A35" s="98" t="s">
        <v>8</v>
      </c>
      <c r="B35" s="92" t="s">
        <v>172</v>
      </c>
      <c r="C35" s="99" t="s">
        <v>221</v>
      </c>
      <c r="D35" s="100" t="s">
        <v>75</v>
      </c>
      <c r="E35" s="101">
        <v>3.78</v>
      </c>
      <c r="F35" s="102"/>
      <c r="G35" s="114">
        <f>F35+F35*$H$7</f>
        <v>0</v>
      </c>
      <c r="H35" s="104">
        <f>G35*E35</f>
        <v>0</v>
      </c>
      <c r="I35" s="105"/>
      <c r="J35" s="105"/>
      <c r="K35" s="105"/>
      <c r="L35" s="105"/>
      <c r="M35" s="105"/>
      <c r="N35" s="105"/>
      <c r="O35" s="105"/>
      <c r="P35" s="105"/>
      <c r="Q35" s="96"/>
    </row>
    <row r="36" spans="1:17" s="97" customFormat="1" ht="30.75" outlineLevel="1" thickBot="1" x14ac:dyDescent="0.25">
      <c r="A36" s="98" t="s">
        <v>62</v>
      </c>
      <c r="B36" s="157" t="s">
        <v>237</v>
      </c>
      <c r="C36" s="99" t="s">
        <v>238</v>
      </c>
      <c r="D36" s="100" t="s">
        <v>75</v>
      </c>
      <c r="E36" s="101">
        <v>5.0999999999999996</v>
      </c>
      <c r="F36" s="102"/>
      <c r="G36" s="106">
        <f>F36+F36*$H$7</f>
        <v>0</v>
      </c>
      <c r="H36" s="104">
        <f>G36*E36</f>
        <v>0</v>
      </c>
      <c r="I36" s="105"/>
      <c r="J36" s="105"/>
      <c r="K36" s="105"/>
      <c r="L36" s="105"/>
      <c r="M36" s="105"/>
      <c r="N36" s="105"/>
      <c r="O36" s="105"/>
      <c r="P36" s="105"/>
      <c r="Q36" s="96"/>
    </row>
    <row r="37" spans="1:17" s="97" customFormat="1" ht="30" outlineLevel="1" x14ac:dyDescent="0.2">
      <c r="A37" s="98" t="s">
        <v>162</v>
      </c>
      <c r="B37" s="157" t="s">
        <v>237</v>
      </c>
      <c r="C37" s="99" t="s">
        <v>239</v>
      </c>
      <c r="D37" s="100" t="s">
        <v>75</v>
      </c>
      <c r="E37" s="102">
        <v>3.06</v>
      </c>
      <c r="F37" s="102"/>
      <c r="G37" s="106">
        <f>F37+F37*$H$7</f>
        <v>0</v>
      </c>
      <c r="H37" s="104">
        <f>G37*E37</f>
        <v>0</v>
      </c>
      <c r="I37" s="105"/>
      <c r="J37" s="105"/>
      <c r="K37" s="105"/>
      <c r="L37" s="105"/>
      <c r="M37" s="105"/>
      <c r="N37" s="105"/>
      <c r="O37" s="105"/>
      <c r="P37" s="105"/>
      <c r="Q37" s="96"/>
    </row>
    <row r="38" spans="1:17" s="97" customFormat="1" ht="18.95" customHeight="1" outlineLevel="1" thickBot="1" x14ac:dyDescent="0.25">
      <c r="A38" s="98" t="s">
        <v>226</v>
      </c>
      <c r="B38" s="92" t="s">
        <v>123</v>
      </c>
      <c r="C38" s="99" t="s">
        <v>124</v>
      </c>
      <c r="D38" s="100" t="s">
        <v>75</v>
      </c>
      <c r="E38" s="102">
        <f>E22</f>
        <v>0.28000000000000003</v>
      </c>
      <c r="F38" s="102"/>
      <c r="G38" s="107">
        <f>F38+F38*$H$7</f>
        <v>0</v>
      </c>
      <c r="H38" s="104">
        <f>G38*E38</f>
        <v>0</v>
      </c>
      <c r="I38" s="105"/>
      <c r="J38" s="105"/>
      <c r="K38" s="105"/>
      <c r="L38" s="105"/>
      <c r="M38" s="105"/>
      <c r="N38" s="105"/>
      <c r="O38" s="105"/>
      <c r="P38" s="105"/>
      <c r="Q38" s="96"/>
    </row>
    <row r="39" spans="1:17" s="97" customFormat="1" ht="18.95" customHeight="1" outlineLevel="1" thickBot="1" x14ac:dyDescent="0.25">
      <c r="A39" s="94" t="s">
        <v>66</v>
      </c>
      <c r="B39" s="93"/>
      <c r="C39" s="194" t="s">
        <v>32</v>
      </c>
      <c r="D39" s="195"/>
      <c r="E39" s="195"/>
      <c r="F39" s="195"/>
      <c r="G39" s="195"/>
      <c r="H39" s="95">
        <f>SUM(H40:H42)</f>
        <v>0</v>
      </c>
      <c r="I39" s="105"/>
      <c r="J39" s="105"/>
      <c r="K39" s="105"/>
      <c r="L39" s="105"/>
      <c r="M39" s="105"/>
      <c r="N39" s="105"/>
      <c r="O39" s="105"/>
      <c r="P39" s="105"/>
      <c r="Q39" s="96"/>
    </row>
    <row r="40" spans="1:17" s="97" customFormat="1" ht="30" outlineLevel="1" x14ac:dyDescent="0.2">
      <c r="A40" s="98" t="s">
        <v>13</v>
      </c>
      <c r="B40" s="92" t="s">
        <v>126</v>
      </c>
      <c r="C40" s="99" t="s">
        <v>222</v>
      </c>
      <c r="D40" s="100" t="s">
        <v>75</v>
      </c>
      <c r="E40" s="102">
        <v>173.43</v>
      </c>
      <c r="F40" s="102"/>
      <c r="G40" s="114">
        <f>F40+F40*$H$7</f>
        <v>0</v>
      </c>
      <c r="H40" s="104">
        <f>G40*E40</f>
        <v>0</v>
      </c>
      <c r="I40" s="105"/>
      <c r="J40" s="105"/>
      <c r="K40" s="105"/>
      <c r="L40" s="105"/>
      <c r="M40" s="105"/>
      <c r="N40" s="105"/>
      <c r="O40" s="105"/>
      <c r="P40" s="105"/>
      <c r="Q40" s="96"/>
    </row>
    <row r="41" spans="1:17" s="97" customFormat="1" ht="30" outlineLevel="1" x14ac:dyDescent="0.2">
      <c r="A41" s="98" t="s">
        <v>14</v>
      </c>
      <c r="B41" s="92" t="s">
        <v>227</v>
      </c>
      <c r="C41" s="99" t="s">
        <v>228</v>
      </c>
      <c r="D41" s="100" t="s">
        <v>75</v>
      </c>
      <c r="E41" s="102">
        <v>108.85</v>
      </c>
      <c r="F41" s="102"/>
      <c r="G41" s="106">
        <f>F41+F41*$H$7</f>
        <v>0</v>
      </c>
      <c r="H41" s="104">
        <f>G41*E41</f>
        <v>0</v>
      </c>
      <c r="I41" s="105"/>
      <c r="J41" s="105"/>
      <c r="K41" s="105"/>
      <c r="L41" s="105"/>
      <c r="M41" s="105"/>
      <c r="N41" s="105"/>
      <c r="O41" s="105"/>
      <c r="P41" s="105"/>
      <c r="Q41" s="96"/>
    </row>
    <row r="42" spans="1:17" s="97" customFormat="1" ht="45.75" outlineLevel="1" thickBot="1" x14ac:dyDescent="0.25">
      <c r="A42" s="98" t="s">
        <v>163</v>
      </c>
      <c r="B42" s="92" t="s">
        <v>125</v>
      </c>
      <c r="C42" s="99" t="s">
        <v>135</v>
      </c>
      <c r="D42" s="100" t="s">
        <v>75</v>
      </c>
      <c r="E42" s="102">
        <v>35.880000000000003</v>
      </c>
      <c r="F42" s="102"/>
      <c r="G42" s="107">
        <f>F42+F42*$H$7</f>
        <v>0</v>
      </c>
      <c r="H42" s="104">
        <f>G42*E42</f>
        <v>0</v>
      </c>
      <c r="I42" s="105"/>
      <c r="J42" s="105"/>
      <c r="K42" s="105"/>
      <c r="L42" s="105"/>
      <c r="M42" s="105"/>
      <c r="N42" s="105"/>
      <c r="O42" s="105"/>
      <c r="P42" s="105"/>
      <c r="Q42" s="96"/>
    </row>
    <row r="43" spans="1:17" s="97" customFormat="1" ht="18.95" customHeight="1" thickBot="1" x14ac:dyDescent="0.25">
      <c r="A43" s="94" t="s">
        <v>67</v>
      </c>
      <c r="B43" s="93"/>
      <c r="C43" s="194" t="s">
        <v>127</v>
      </c>
      <c r="D43" s="195"/>
      <c r="E43" s="195"/>
      <c r="F43" s="195"/>
      <c r="G43" s="195"/>
      <c r="H43" s="95">
        <f>SUM(H44:H44)</f>
        <v>0</v>
      </c>
      <c r="I43" s="96"/>
      <c r="J43" s="96"/>
      <c r="K43" s="96"/>
      <c r="L43" s="96"/>
      <c r="M43" s="96"/>
      <c r="N43" s="96"/>
      <c r="O43" s="96"/>
      <c r="P43" s="96"/>
      <c r="Q43" s="96"/>
    </row>
    <row r="44" spans="1:17" s="97" customFormat="1" ht="18.95" customHeight="1" outlineLevel="1" thickBot="1" x14ac:dyDescent="0.25">
      <c r="A44" s="98" t="s">
        <v>164</v>
      </c>
      <c r="B44" s="92" t="s">
        <v>171</v>
      </c>
      <c r="C44" s="99" t="s">
        <v>128</v>
      </c>
      <c r="D44" s="100" t="s">
        <v>93</v>
      </c>
      <c r="E44" s="101">
        <v>7</v>
      </c>
      <c r="F44" s="102"/>
      <c r="G44" s="103">
        <f>F44+F44*$H$7</f>
        <v>0</v>
      </c>
      <c r="H44" s="104">
        <f>G44*E44</f>
        <v>0</v>
      </c>
      <c r="I44" s="105"/>
      <c r="J44" s="105"/>
      <c r="K44" s="105"/>
      <c r="L44" s="105"/>
      <c r="M44" s="105"/>
      <c r="N44" s="105"/>
      <c r="O44" s="105"/>
      <c r="P44" s="105"/>
      <c r="Q44" s="96"/>
    </row>
    <row r="45" spans="1:17" s="97" customFormat="1" ht="15.75" outlineLevel="1" thickBot="1" x14ac:dyDescent="0.25">
      <c r="A45" s="94" t="s">
        <v>68</v>
      </c>
      <c r="B45" s="93"/>
      <c r="C45" s="194" t="s">
        <v>193</v>
      </c>
      <c r="D45" s="195"/>
      <c r="E45" s="195"/>
      <c r="F45" s="195"/>
      <c r="G45" s="195"/>
      <c r="H45" s="95">
        <f>SUM(H46:H52)</f>
        <v>0</v>
      </c>
      <c r="I45" s="105"/>
      <c r="J45" s="105"/>
      <c r="K45" s="105"/>
      <c r="L45" s="105"/>
      <c r="M45" s="105"/>
      <c r="N45" s="105"/>
      <c r="O45" s="105"/>
      <c r="P45" s="105"/>
      <c r="Q45" s="96"/>
    </row>
    <row r="46" spans="1:17" s="97" customFormat="1" ht="31.5" customHeight="1" outlineLevel="1" x14ac:dyDescent="0.2">
      <c r="A46" s="98" t="s">
        <v>30</v>
      </c>
      <c r="B46" s="92" t="s">
        <v>170</v>
      </c>
      <c r="C46" s="99" t="s">
        <v>129</v>
      </c>
      <c r="D46" s="100" t="s">
        <v>93</v>
      </c>
      <c r="E46" s="101">
        <v>1</v>
      </c>
      <c r="F46" s="102"/>
      <c r="G46" s="114">
        <f>F46+F46*$H$7</f>
        <v>0</v>
      </c>
      <c r="H46" s="104">
        <f>G46*E46</f>
        <v>0</v>
      </c>
      <c r="I46" s="105"/>
      <c r="J46" s="105"/>
      <c r="K46" s="105"/>
      <c r="L46" s="105"/>
      <c r="M46" s="105"/>
      <c r="N46" s="105"/>
      <c r="O46" s="105"/>
      <c r="P46" s="105"/>
      <c r="Q46" s="96"/>
    </row>
    <row r="47" spans="1:17" s="97" customFormat="1" ht="53.25" customHeight="1" outlineLevel="1" x14ac:dyDescent="0.2">
      <c r="A47" s="98" t="s">
        <v>59</v>
      </c>
      <c r="B47" s="92" t="s">
        <v>186</v>
      </c>
      <c r="C47" s="99" t="s">
        <v>185</v>
      </c>
      <c r="D47" s="100" t="s">
        <v>93</v>
      </c>
      <c r="E47" s="101">
        <v>2</v>
      </c>
      <c r="F47" s="102"/>
      <c r="G47" s="106">
        <f t="shared" ref="G47:G50" si="4">F47+F47*$H$7</f>
        <v>0</v>
      </c>
      <c r="H47" s="104">
        <f t="shared" ref="H47:H50" si="5">G47*E47</f>
        <v>0</v>
      </c>
      <c r="I47" s="105"/>
      <c r="J47" s="105"/>
      <c r="K47" s="105"/>
      <c r="L47" s="105"/>
      <c r="M47" s="105"/>
      <c r="N47" s="105"/>
      <c r="O47" s="105"/>
      <c r="P47" s="105"/>
      <c r="Q47" s="96"/>
    </row>
    <row r="48" spans="1:17" s="97" customFormat="1" ht="53.25" customHeight="1" outlineLevel="1" x14ac:dyDescent="0.2">
      <c r="A48" s="98" t="s">
        <v>165</v>
      </c>
      <c r="B48" s="92" t="s">
        <v>189</v>
      </c>
      <c r="C48" s="99" t="s">
        <v>188</v>
      </c>
      <c r="D48" s="100" t="s">
        <v>93</v>
      </c>
      <c r="E48" s="101">
        <v>2</v>
      </c>
      <c r="F48" s="102"/>
      <c r="G48" s="106">
        <f t="shared" si="4"/>
        <v>0</v>
      </c>
      <c r="H48" s="104">
        <f t="shared" si="5"/>
        <v>0</v>
      </c>
      <c r="I48" s="105"/>
      <c r="J48" s="105"/>
      <c r="K48" s="105"/>
      <c r="L48" s="105"/>
      <c r="M48" s="105"/>
      <c r="N48" s="105"/>
      <c r="O48" s="105"/>
      <c r="P48" s="105"/>
      <c r="Q48" s="96"/>
    </row>
    <row r="49" spans="1:17" s="97" customFormat="1" ht="53.25" customHeight="1" outlineLevel="1" x14ac:dyDescent="0.2">
      <c r="A49" s="98" t="s">
        <v>194</v>
      </c>
      <c r="B49" s="92" t="s">
        <v>192</v>
      </c>
      <c r="C49" s="99" t="s">
        <v>191</v>
      </c>
      <c r="D49" s="100" t="s">
        <v>93</v>
      </c>
      <c r="E49" s="101">
        <v>2</v>
      </c>
      <c r="F49" s="102"/>
      <c r="G49" s="106">
        <f t="shared" si="4"/>
        <v>0</v>
      </c>
      <c r="H49" s="104">
        <f t="shared" si="5"/>
        <v>0</v>
      </c>
      <c r="I49" s="105"/>
      <c r="J49" s="105"/>
      <c r="K49" s="105"/>
      <c r="L49" s="105"/>
      <c r="M49" s="105"/>
      <c r="N49" s="105"/>
      <c r="O49" s="105"/>
      <c r="P49" s="105"/>
      <c r="Q49" s="96"/>
    </row>
    <row r="50" spans="1:17" s="97" customFormat="1" ht="31.5" customHeight="1" outlineLevel="1" x14ac:dyDescent="0.2">
      <c r="A50" s="98" t="s">
        <v>195</v>
      </c>
      <c r="B50" s="92" t="s">
        <v>190</v>
      </c>
      <c r="C50" s="99" t="s">
        <v>187</v>
      </c>
      <c r="D50" s="100" t="s">
        <v>93</v>
      </c>
      <c r="E50" s="101">
        <v>4</v>
      </c>
      <c r="F50" s="102"/>
      <c r="G50" s="106">
        <f t="shared" si="4"/>
        <v>0</v>
      </c>
      <c r="H50" s="104">
        <f t="shared" si="5"/>
        <v>0</v>
      </c>
      <c r="I50" s="105"/>
      <c r="J50" s="105"/>
      <c r="K50" s="105"/>
      <c r="L50" s="105"/>
      <c r="M50" s="105"/>
      <c r="N50" s="105"/>
      <c r="O50" s="105"/>
      <c r="P50" s="105"/>
      <c r="Q50" s="96"/>
    </row>
    <row r="51" spans="1:17" s="97" customFormat="1" ht="31.5" customHeight="1" outlineLevel="1" x14ac:dyDescent="0.2">
      <c r="A51" s="98" t="s">
        <v>196</v>
      </c>
      <c r="B51" s="92" t="s">
        <v>132</v>
      </c>
      <c r="C51" s="99" t="s">
        <v>131</v>
      </c>
      <c r="D51" s="100" t="s">
        <v>93</v>
      </c>
      <c r="E51" s="101">
        <v>6</v>
      </c>
      <c r="F51" s="102"/>
      <c r="G51" s="106">
        <f>F51+F51*$H$7</f>
        <v>0</v>
      </c>
      <c r="H51" s="104">
        <f>G51*E51</f>
        <v>0</v>
      </c>
      <c r="I51" s="105"/>
      <c r="J51" s="105"/>
      <c r="K51" s="105"/>
      <c r="L51" s="105"/>
      <c r="M51" s="105"/>
      <c r="N51" s="105"/>
      <c r="O51" s="105"/>
      <c r="P51" s="105"/>
      <c r="Q51" s="96"/>
    </row>
    <row r="52" spans="1:17" s="97" customFormat="1" ht="37.5" customHeight="1" outlineLevel="1" thickBot="1" x14ac:dyDescent="0.25">
      <c r="A52" s="98" t="s">
        <v>197</v>
      </c>
      <c r="B52" s="160" t="s">
        <v>169</v>
      </c>
      <c r="C52" s="108" t="s">
        <v>133</v>
      </c>
      <c r="D52" s="109" t="s">
        <v>93</v>
      </c>
      <c r="E52" s="110">
        <v>3</v>
      </c>
      <c r="F52" s="111"/>
      <c r="G52" s="161">
        <f>F52+F52*$H$7</f>
        <v>0</v>
      </c>
      <c r="H52" s="113">
        <f>G52*E52</f>
        <v>0</v>
      </c>
      <c r="I52" s="105"/>
      <c r="J52" s="105"/>
      <c r="K52" s="105"/>
      <c r="L52" s="105"/>
      <c r="M52" s="105"/>
      <c r="N52" s="105"/>
      <c r="O52" s="105"/>
      <c r="P52" s="105"/>
      <c r="Q52" s="96"/>
    </row>
    <row r="53" spans="1:17" s="97" customFormat="1" ht="15.75" outlineLevel="1" thickBot="1" x14ac:dyDescent="0.25">
      <c r="A53" s="162" t="s">
        <v>69</v>
      </c>
      <c r="B53" s="170"/>
      <c r="C53" s="170" t="s">
        <v>223</v>
      </c>
      <c r="D53" s="171"/>
      <c r="E53" s="171"/>
      <c r="F53" s="171"/>
      <c r="G53" s="171"/>
      <c r="H53" s="169">
        <f>H54</f>
        <v>0</v>
      </c>
      <c r="I53" s="105"/>
      <c r="J53" s="105"/>
      <c r="K53" s="105"/>
      <c r="L53" s="105"/>
      <c r="M53" s="105"/>
      <c r="N53" s="105"/>
      <c r="O53" s="105"/>
      <c r="P53" s="105"/>
      <c r="Q53" s="96"/>
    </row>
    <row r="54" spans="1:17" s="97" customFormat="1" ht="62.25" customHeight="1" outlineLevel="1" thickBot="1" x14ac:dyDescent="0.25">
      <c r="A54" s="164" t="s">
        <v>31</v>
      </c>
      <c r="B54" s="192" t="s">
        <v>233</v>
      </c>
      <c r="C54" s="108" t="s">
        <v>224</v>
      </c>
      <c r="D54" s="167" t="s">
        <v>75</v>
      </c>
      <c r="E54" s="167">
        <v>32.83</v>
      </c>
      <c r="F54" s="184"/>
      <c r="G54" s="161">
        <f>F54+F54*$H$7</f>
        <v>0</v>
      </c>
      <c r="H54" s="165">
        <f>G54*E54</f>
        <v>0</v>
      </c>
      <c r="I54" s="105"/>
      <c r="J54" s="105"/>
      <c r="K54" s="105"/>
      <c r="L54" s="105"/>
      <c r="M54" s="105"/>
      <c r="N54" s="105"/>
      <c r="O54" s="105"/>
      <c r="P54" s="105"/>
      <c r="Q54" s="96"/>
    </row>
    <row r="55" spans="1:17" s="97" customFormat="1" ht="18.95" customHeight="1" outlineLevel="1" thickBot="1" x14ac:dyDescent="0.25">
      <c r="A55" s="149" t="s">
        <v>70</v>
      </c>
      <c r="B55" s="166"/>
      <c r="C55" s="198" t="s">
        <v>134</v>
      </c>
      <c r="D55" s="195"/>
      <c r="E55" s="195"/>
      <c r="F55" s="195"/>
      <c r="G55" s="199"/>
      <c r="H55" s="150">
        <f>SUM(H56:H60)</f>
        <v>0</v>
      </c>
      <c r="I55" s="105"/>
      <c r="J55" s="105"/>
      <c r="K55" s="105"/>
      <c r="L55" s="105"/>
      <c r="M55" s="105"/>
      <c r="N55" s="105"/>
      <c r="O55" s="105"/>
      <c r="P55" s="105"/>
      <c r="Q55" s="96"/>
    </row>
    <row r="56" spans="1:17" s="97" customFormat="1" ht="18.95" customHeight="1" outlineLevel="1" x14ac:dyDescent="0.2">
      <c r="A56" s="156" t="s">
        <v>16</v>
      </c>
      <c r="B56" s="157" t="s">
        <v>15</v>
      </c>
      <c r="C56" s="181" t="s">
        <v>136</v>
      </c>
      <c r="D56" s="158" t="s">
        <v>77</v>
      </c>
      <c r="E56" s="159">
        <v>6.22</v>
      </c>
      <c r="F56" s="182"/>
      <c r="G56" s="114">
        <f t="shared" ref="G56:G60" si="6">F56+F56*$H$7</f>
        <v>0</v>
      </c>
      <c r="H56" s="168">
        <f t="shared" ref="H56:H60" si="7">G56*E56</f>
        <v>0</v>
      </c>
      <c r="I56" s="105"/>
      <c r="J56" s="105"/>
      <c r="K56" s="105"/>
      <c r="L56" s="105"/>
      <c r="M56" s="105"/>
      <c r="N56" s="105"/>
      <c r="O56" s="105"/>
      <c r="P56" s="105"/>
      <c r="Q56" s="96"/>
    </row>
    <row r="57" spans="1:17" s="97" customFormat="1" ht="51.75" customHeight="1" outlineLevel="1" x14ac:dyDescent="0.2">
      <c r="A57" s="185" t="s">
        <v>60</v>
      </c>
      <c r="B57" s="151" t="s">
        <v>235</v>
      </c>
      <c r="C57" s="163" t="s">
        <v>236</v>
      </c>
      <c r="D57" s="152" t="s">
        <v>75</v>
      </c>
      <c r="E57" s="153">
        <v>13.63</v>
      </c>
      <c r="F57" s="154"/>
      <c r="G57" s="106">
        <f t="shared" si="6"/>
        <v>0</v>
      </c>
      <c r="H57" s="155">
        <f t="shared" si="7"/>
        <v>0</v>
      </c>
      <c r="I57" s="105"/>
      <c r="J57" s="105"/>
      <c r="K57" s="105"/>
      <c r="L57" s="105"/>
      <c r="M57" s="105"/>
      <c r="N57" s="105"/>
      <c r="O57" s="105"/>
      <c r="P57" s="105"/>
      <c r="Q57" s="96"/>
    </row>
    <row r="58" spans="1:17" s="97" customFormat="1" ht="31.5" customHeight="1" outlineLevel="1" x14ac:dyDescent="0.2">
      <c r="A58" s="185" t="s">
        <v>166</v>
      </c>
      <c r="B58" s="151" t="s">
        <v>139</v>
      </c>
      <c r="C58" s="163" t="s">
        <v>140</v>
      </c>
      <c r="D58" s="152" t="s">
        <v>93</v>
      </c>
      <c r="E58" s="153">
        <v>5</v>
      </c>
      <c r="F58" s="154"/>
      <c r="G58" s="106">
        <f t="shared" si="6"/>
        <v>0</v>
      </c>
      <c r="H58" s="155">
        <f t="shared" si="7"/>
        <v>0</v>
      </c>
      <c r="I58" s="105"/>
      <c r="J58" s="105"/>
      <c r="K58" s="105"/>
      <c r="L58" s="105"/>
      <c r="M58" s="105"/>
      <c r="N58" s="105"/>
      <c r="O58" s="105"/>
      <c r="P58" s="105"/>
      <c r="Q58" s="96"/>
    </row>
    <row r="59" spans="1:17" s="97" customFormat="1" ht="31.5" customHeight="1" outlineLevel="1" x14ac:dyDescent="0.2">
      <c r="A59" s="185" t="s">
        <v>167</v>
      </c>
      <c r="B59" s="151" t="s">
        <v>142</v>
      </c>
      <c r="C59" s="163" t="s">
        <v>141</v>
      </c>
      <c r="D59" s="152" t="s">
        <v>75</v>
      </c>
      <c r="E59" s="153">
        <v>2</v>
      </c>
      <c r="F59" s="154"/>
      <c r="G59" s="106">
        <f t="shared" si="6"/>
        <v>0</v>
      </c>
      <c r="H59" s="155">
        <f t="shared" si="7"/>
        <v>0</v>
      </c>
      <c r="I59" s="105"/>
      <c r="J59" s="105"/>
      <c r="K59" s="105"/>
      <c r="L59" s="105"/>
      <c r="M59" s="105"/>
      <c r="N59" s="105"/>
      <c r="O59" s="105"/>
      <c r="P59" s="105"/>
      <c r="Q59" s="96"/>
    </row>
    <row r="60" spans="1:17" s="97" customFormat="1" ht="30.75" customHeight="1" outlineLevel="1" thickBot="1" x14ac:dyDescent="0.25">
      <c r="A60" s="186" t="s">
        <v>225</v>
      </c>
      <c r="B60" s="187" t="s">
        <v>137</v>
      </c>
      <c r="C60" s="146" t="s">
        <v>138</v>
      </c>
      <c r="D60" s="147" t="s">
        <v>75</v>
      </c>
      <c r="E60" s="188">
        <v>33.049999999999997</v>
      </c>
      <c r="F60" s="148"/>
      <c r="G60" s="112">
        <f t="shared" si="6"/>
        <v>0</v>
      </c>
      <c r="H60" s="189">
        <f t="shared" si="7"/>
        <v>0</v>
      </c>
      <c r="I60" s="105"/>
      <c r="J60" s="105"/>
      <c r="K60" s="105"/>
      <c r="L60" s="105"/>
      <c r="M60" s="105"/>
      <c r="N60" s="105"/>
      <c r="O60" s="105"/>
      <c r="P60" s="105"/>
      <c r="Q60" s="96"/>
    </row>
    <row r="61" spans="1:17" s="97" customFormat="1" ht="18.95" customHeight="1" outlineLevel="1" thickBot="1" x14ac:dyDescent="0.25">
      <c r="A61" s="94" t="s">
        <v>71</v>
      </c>
      <c r="B61" s="190"/>
      <c r="C61" s="194" t="s">
        <v>19</v>
      </c>
      <c r="D61" s="195"/>
      <c r="E61" s="195"/>
      <c r="F61" s="195"/>
      <c r="G61" s="195"/>
      <c r="H61" s="95">
        <f>H62</f>
        <v>0</v>
      </c>
      <c r="I61" s="105"/>
      <c r="J61" s="105"/>
      <c r="K61" s="105"/>
      <c r="L61" s="105"/>
      <c r="M61" s="105"/>
      <c r="N61" s="105"/>
      <c r="O61" s="105"/>
      <c r="P61" s="105"/>
      <c r="Q61" s="96"/>
    </row>
    <row r="62" spans="1:17" s="97" customFormat="1" ht="18.95" customHeight="1" thickBot="1" x14ac:dyDescent="0.25">
      <c r="A62" s="98" t="s">
        <v>17</v>
      </c>
      <c r="B62" s="92" t="s">
        <v>168</v>
      </c>
      <c r="C62" s="99" t="s">
        <v>18</v>
      </c>
      <c r="D62" s="100" t="s">
        <v>75</v>
      </c>
      <c r="E62" s="101">
        <v>127.23</v>
      </c>
      <c r="F62" s="102"/>
      <c r="G62" s="107">
        <f>F62+F62*$H$7</f>
        <v>0</v>
      </c>
      <c r="H62" s="104">
        <f>G62*E62</f>
        <v>0</v>
      </c>
      <c r="I62" s="96"/>
      <c r="J62" s="96"/>
      <c r="K62" s="96"/>
      <c r="L62" s="96"/>
      <c r="M62" s="96"/>
      <c r="N62" s="96"/>
      <c r="O62" s="96"/>
      <c r="P62" s="96"/>
      <c r="Q62" s="96"/>
    </row>
    <row r="63" spans="1:17" s="97" customFormat="1" ht="15.75" outlineLevel="1" thickBot="1" x14ac:dyDescent="0.25">
      <c r="A63" s="200" t="s">
        <v>61</v>
      </c>
      <c r="B63" s="201"/>
      <c r="C63" s="201"/>
      <c r="D63" s="201"/>
      <c r="E63" s="201"/>
      <c r="F63" s="201"/>
      <c r="G63" s="202"/>
      <c r="H63" s="115">
        <f>SUM(H61,H55,H53,H45,H43,H39,H34,H30,H26,H12,H9,)</f>
        <v>0</v>
      </c>
      <c r="I63" s="105"/>
      <c r="J63" s="105"/>
      <c r="K63" s="105"/>
      <c r="L63" s="105"/>
      <c r="M63" s="105"/>
      <c r="N63" s="105"/>
      <c r="O63" s="105"/>
      <c r="P63" s="105"/>
      <c r="Q63" s="96"/>
    </row>
    <row r="64" spans="1:17" s="97" customFormat="1" ht="18.95" customHeight="1" outlineLevel="1" x14ac:dyDescent="0.2">
      <c r="A64" s="2"/>
      <c r="B64" s="3"/>
      <c r="C64" s="3"/>
      <c r="D64" s="3"/>
      <c r="E64" s="3"/>
      <c r="F64" s="3"/>
      <c r="G64" s="3"/>
      <c r="H64" s="4"/>
      <c r="I64" s="105"/>
      <c r="J64" s="105"/>
      <c r="K64" s="105"/>
      <c r="L64" s="105"/>
      <c r="M64" s="105"/>
      <c r="N64" s="105"/>
      <c r="O64" s="105"/>
      <c r="P64" s="105"/>
      <c r="Q64" s="96"/>
    </row>
    <row r="65" spans="1:17" s="97" customFormat="1" ht="18.95" customHeight="1" x14ac:dyDescent="0.2">
      <c r="A65" s="5"/>
      <c r="B65" s="88"/>
      <c r="C65" s="88"/>
      <c r="D65" s="88"/>
      <c r="E65" s="88"/>
      <c r="F65" s="88"/>
      <c r="G65" s="88"/>
      <c r="H65" s="6"/>
      <c r="I65" s="96"/>
      <c r="J65" s="96"/>
      <c r="K65" s="96"/>
      <c r="L65" s="96"/>
      <c r="M65" s="96"/>
      <c r="N65" s="96"/>
      <c r="O65" s="96"/>
      <c r="P65" s="96"/>
      <c r="Q65" s="96"/>
    </row>
    <row r="66" spans="1:17" s="97" customFormat="1" ht="18.95" customHeight="1" outlineLevel="1" x14ac:dyDescent="0.2">
      <c r="A66" s="5"/>
      <c r="B66" s="203"/>
      <c r="C66" s="203"/>
      <c r="D66" s="203"/>
      <c r="E66" s="19"/>
      <c r="F66" s="204"/>
      <c r="G66" s="204"/>
      <c r="H66" s="7"/>
      <c r="I66" s="105"/>
      <c r="J66" s="105"/>
      <c r="K66" s="105"/>
      <c r="L66" s="105"/>
      <c r="M66" s="105"/>
      <c r="N66" s="105"/>
      <c r="O66" s="105"/>
      <c r="P66" s="105"/>
      <c r="Q66" s="96"/>
    </row>
    <row r="67" spans="1:17" s="97" customFormat="1" ht="18.95" customHeight="1" x14ac:dyDescent="0.2">
      <c r="A67" s="5"/>
      <c r="B67" s="204"/>
      <c r="C67" s="204"/>
      <c r="D67" s="204"/>
      <c r="E67" s="205" t="s">
        <v>240</v>
      </c>
      <c r="F67" s="205"/>
      <c r="G67" s="205"/>
      <c r="H67" s="206"/>
      <c r="I67" s="96"/>
      <c r="J67" s="96"/>
      <c r="K67" s="96"/>
      <c r="L67" s="96"/>
      <c r="M67" s="96"/>
      <c r="N67" s="96"/>
      <c r="O67" s="96"/>
      <c r="P67" s="96"/>
      <c r="Q67" s="96"/>
    </row>
    <row r="68" spans="1:17" s="97" customFormat="1" ht="18.95" customHeight="1" outlineLevel="1" x14ac:dyDescent="0.2">
      <c r="A68" s="5"/>
      <c r="B68" s="88"/>
      <c r="C68" s="88"/>
      <c r="D68" s="88"/>
      <c r="E68" s="88"/>
      <c r="F68" s="88"/>
      <c r="G68" s="88"/>
      <c r="H68" s="6"/>
      <c r="I68" s="105"/>
      <c r="J68" s="105"/>
      <c r="K68" s="105"/>
      <c r="L68" s="105"/>
      <c r="M68" s="105"/>
      <c r="N68" s="105"/>
      <c r="O68" s="105"/>
      <c r="P68" s="105"/>
      <c r="Q68" s="96"/>
    </row>
    <row r="69" spans="1:17" s="97" customFormat="1" ht="18.95" customHeight="1" x14ac:dyDescent="0.2">
      <c r="A69" s="5"/>
      <c r="B69" s="207"/>
      <c r="C69" s="207"/>
      <c r="D69" s="207"/>
      <c r="E69" s="88"/>
      <c r="F69" s="88"/>
      <c r="G69" s="88"/>
      <c r="H69" s="6"/>
      <c r="I69" s="116"/>
      <c r="J69" s="116"/>
      <c r="K69" s="116"/>
      <c r="L69" s="116"/>
      <c r="M69" s="116"/>
      <c r="N69" s="105"/>
      <c r="O69" s="105"/>
      <c r="P69" s="105"/>
      <c r="Q69" s="96"/>
    </row>
    <row r="70" spans="1:17" x14ac:dyDescent="0.2">
      <c r="A70" s="5"/>
      <c r="B70" s="196"/>
      <c r="C70" s="196"/>
      <c r="D70" s="196"/>
      <c r="E70" s="88"/>
      <c r="F70" s="88"/>
      <c r="G70" s="88"/>
      <c r="H70" s="6"/>
      <c r="I70" s="16"/>
      <c r="J70" s="16"/>
      <c r="K70" s="16"/>
      <c r="L70" s="16"/>
      <c r="M70" s="16"/>
      <c r="N70" s="13"/>
      <c r="O70" s="13"/>
      <c r="P70" s="13"/>
      <c r="Q70" s="18"/>
    </row>
    <row r="71" spans="1:17" x14ac:dyDescent="0.2">
      <c r="A71" s="5"/>
      <c r="B71" s="196"/>
      <c r="C71" s="196"/>
      <c r="D71" s="19"/>
      <c r="E71" s="197"/>
      <c r="F71" s="197"/>
      <c r="G71" s="88"/>
      <c r="H71" s="6"/>
      <c r="I71" s="16"/>
      <c r="J71" s="16"/>
      <c r="K71" s="16"/>
      <c r="L71" s="16"/>
      <c r="M71" s="16"/>
      <c r="N71" s="13"/>
      <c r="O71" s="13"/>
      <c r="P71" s="13"/>
      <c r="Q71" s="18"/>
    </row>
    <row r="72" spans="1:17" ht="13.5" thickBot="1" x14ac:dyDescent="0.25">
      <c r="A72" s="10"/>
      <c r="B72" s="11"/>
      <c r="C72" s="11"/>
      <c r="D72" s="11"/>
      <c r="E72" s="11"/>
      <c r="F72" s="11"/>
      <c r="G72" s="11"/>
      <c r="H72" s="12"/>
      <c r="I72" s="16"/>
      <c r="J72" s="16"/>
      <c r="K72" s="16"/>
      <c r="L72" s="16"/>
      <c r="M72" s="16"/>
      <c r="N72" s="13"/>
      <c r="O72" s="13"/>
      <c r="P72" s="13"/>
      <c r="Q72" s="18"/>
    </row>
    <row r="73" spans="1:17" ht="12.75" customHeight="1" x14ac:dyDescent="0.2">
      <c r="A73" s="20"/>
      <c r="B73" s="20"/>
      <c r="C73" s="20"/>
      <c r="D73" s="20"/>
      <c r="E73" s="20"/>
      <c r="F73" s="20"/>
      <c r="G73" s="20"/>
      <c r="H73" s="20"/>
      <c r="I73" s="14"/>
      <c r="J73" s="14"/>
      <c r="K73" s="14"/>
      <c r="L73" s="14"/>
      <c r="M73" s="14"/>
      <c r="N73" s="8"/>
    </row>
    <row r="74" spans="1:17" ht="12.75" hidden="1" customHeight="1" x14ac:dyDescent="0.2">
      <c r="A74" s="21"/>
      <c r="B74" s="21"/>
      <c r="C74" s="21"/>
      <c r="D74" s="21"/>
      <c r="E74" s="21"/>
      <c r="F74" s="21"/>
      <c r="G74" s="21"/>
      <c r="H74" s="21"/>
      <c r="I74" s="9"/>
      <c r="J74" s="8"/>
      <c r="K74" s="8"/>
      <c r="L74" s="8"/>
      <c r="M74" s="8"/>
      <c r="N74" s="8"/>
    </row>
    <row r="75" spans="1:17" ht="12.75" customHeight="1" x14ac:dyDescent="0.2">
      <c r="I75" s="9"/>
      <c r="J75" s="8"/>
      <c r="K75" s="8"/>
      <c r="L75" s="8"/>
      <c r="M75" s="8"/>
      <c r="N75" s="8"/>
    </row>
    <row r="76" spans="1:17" ht="12.75" customHeight="1" x14ac:dyDescent="0.2">
      <c r="I76" s="9"/>
      <c r="J76" s="8"/>
      <c r="K76" s="8"/>
      <c r="L76" s="8"/>
      <c r="M76" s="8"/>
      <c r="N76" s="8"/>
    </row>
    <row r="77" spans="1:17" ht="12.75" customHeight="1" x14ac:dyDescent="0.2">
      <c r="I77" s="9"/>
      <c r="J77" s="8"/>
      <c r="K77" s="8"/>
      <c r="L77" s="8"/>
      <c r="M77" s="8"/>
      <c r="N77" s="8"/>
    </row>
  </sheetData>
  <sheetProtection password="DDB9" sheet="1" objects="1" scenarios="1"/>
  <protectedRanges>
    <protectedRange sqref="F10:F11 F13:F25 F27:F29 F31:F33 F35:F38 F40:F42 F44 F46:F52 F54 F56:F60 F62" name="Intervalo1"/>
    <protectedRange sqref="B64:D72" name="Intervalo2"/>
  </protectedRanges>
  <mergeCells count="27">
    <mergeCell ref="A6:F6"/>
    <mergeCell ref="G6:H6"/>
    <mergeCell ref="A7:F7"/>
    <mergeCell ref="A1:H1"/>
    <mergeCell ref="A2:H2"/>
    <mergeCell ref="A3:F3"/>
    <mergeCell ref="A4:F4"/>
    <mergeCell ref="A5:F5"/>
    <mergeCell ref="B71:C71"/>
    <mergeCell ref="E71:F71"/>
    <mergeCell ref="C45:G45"/>
    <mergeCell ref="C55:G55"/>
    <mergeCell ref="C61:G61"/>
    <mergeCell ref="A63:G63"/>
    <mergeCell ref="B66:D66"/>
    <mergeCell ref="F66:G66"/>
    <mergeCell ref="B67:D67"/>
    <mergeCell ref="E67:H67"/>
    <mergeCell ref="B69:D69"/>
    <mergeCell ref="B70:D70"/>
    <mergeCell ref="C43:G43"/>
    <mergeCell ref="C34:G34"/>
    <mergeCell ref="C9:G9"/>
    <mergeCell ref="C12:G12"/>
    <mergeCell ref="C26:G26"/>
    <mergeCell ref="C30:G30"/>
    <mergeCell ref="C39:G3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5" workbookViewId="0">
      <selection activeCell="B20" sqref="B20"/>
    </sheetView>
  </sheetViews>
  <sheetFormatPr defaultRowHeight="15" x14ac:dyDescent="0.25"/>
  <cols>
    <col min="1" max="16384" width="9.140625" style="61"/>
  </cols>
  <sheetData>
    <row r="1" spans="1:17" s="1" customFormat="1" ht="54.75" customHeight="1" x14ac:dyDescent="0.2">
      <c r="A1" s="225" t="s">
        <v>72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18"/>
      <c r="M1" s="18"/>
      <c r="N1" s="18"/>
      <c r="O1" s="18"/>
      <c r="P1" s="18"/>
      <c r="Q1" s="18"/>
    </row>
    <row r="2" spans="1:17" s="91" customFormat="1" ht="15.75" x14ac:dyDescent="0.25">
      <c r="A2" s="227" t="s">
        <v>33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7" s="91" customFormat="1" ht="15.75" x14ac:dyDescent="0.25">
      <c r="A3" s="227" t="s">
        <v>34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5" spans="1:17" x14ac:dyDescent="0.25">
      <c r="A5" s="61" t="s">
        <v>35</v>
      </c>
    </row>
    <row r="6" spans="1:17" ht="15.75" thickBot="1" x14ac:dyDescent="0.3"/>
    <row r="7" spans="1:17" ht="15.75" thickBot="1" x14ac:dyDescent="0.3">
      <c r="B7" s="62">
        <v>4.8899999999999999E-2</v>
      </c>
    </row>
    <row r="8" spans="1:17" ht="15.75" thickBot="1" x14ac:dyDescent="0.3">
      <c r="B8" s="63"/>
      <c r="E8" s="64"/>
      <c r="F8" s="65" t="s">
        <v>36</v>
      </c>
      <c r="G8" s="66"/>
      <c r="H8" s="66"/>
      <c r="I8" s="67"/>
      <c r="J8" s="68">
        <f>1+B7+B11+B16</f>
        <v>1.0715999999999999</v>
      </c>
    </row>
    <row r="9" spans="1:17" ht="15.75" thickBot="1" x14ac:dyDescent="0.3">
      <c r="A9" s="61" t="s">
        <v>37</v>
      </c>
      <c r="B9" s="63"/>
      <c r="E9" s="64"/>
      <c r="F9" s="69" t="s">
        <v>38</v>
      </c>
      <c r="G9" s="63"/>
      <c r="H9" s="63"/>
      <c r="I9" s="70"/>
      <c r="J9" s="68">
        <f>1+B20</f>
        <v>1.0139</v>
      </c>
    </row>
    <row r="10" spans="1:17" ht="15.75" thickBot="1" x14ac:dyDescent="0.3">
      <c r="B10" s="63"/>
      <c r="E10" s="64"/>
      <c r="F10" s="69" t="s">
        <v>39</v>
      </c>
      <c r="G10" s="63"/>
      <c r="H10" s="63"/>
      <c r="I10" s="70"/>
      <c r="J10" s="68">
        <f>1+B24</f>
        <v>1.0796999999999999</v>
      </c>
    </row>
    <row r="11" spans="1:17" ht="15.75" thickBot="1" x14ac:dyDescent="0.3">
      <c r="B11" s="62">
        <v>0.01</v>
      </c>
      <c r="E11" s="64"/>
      <c r="F11" s="69" t="s">
        <v>40</v>
      </c>
      <c r="G11" s="63"/>
      <c r="H11" s="63"/>
      <c r="I11" s="70"/>
      <c r="J11" s="68">
        <f>1-C30-E30-G30-C32</f>
        <v>0.90349999999999997</v>
      </c>
    </row>
    <row r="12" spans="1:17" ht="15.75" thickBot="1" x14ac:dyDescent="0.3">
      <c r="B12" s="63"/>
      <c r="F12" s="71" t="s">
        <v>41</v>
      </c>
      <c r="G12" s="72"/>
      <c r="H12" s="72"/>
      <c r="I12" s="73"/>
      <c r="J12" s="68">
        <f>1-C30-E30-G30</f>
        <v>0.94850000000000001</v>
      </c>
    </row>
    <row r="14" spans="1:17" x14ac:dyDescent="0.25">
      <c r="A14" s="131" t="s">
        <v>87</v>
      </c>
    </row>
    <row r="15" spans="1:17" ht="15.75" thickBot="1" x14ac:dyDescent="0.3"/>
    <row r="16" spans="1:17" ht="15.75" thickBot="1" x14ac:dyDescent="0.3">
      <c r="B16" s="62">
        <v>1.2699999999999999E-2</v>
      </c>
    </row>
    <row r="18" spans="1:10" x14ac:dyDescent="0.25">
      <c r="A18" s="61" t="s">
        <v>42</v>
      </c>
    </row>
    <row r="19" spans="1:10" ht="15.75" thickBot="1" x14ac:dyDescent="0.3"/>
    <row r="20" spans="1:10" ht="15.75" thickBot="1" x14ac:dyDescent="0.3">
      <c r="B20" s="62">
        <v>1.3899999999999999E-2</v>
      </c>
    </row>
    <row r="22" spans="1:10" x14ac:dyDescent="0.25">
      <c r="A22" s="61" t="s">
        <v>43</v>
      </c>
    </row>
    <row r="23" spans="1:10" ht="15.75" thickBot="1" x14ac:dyDescent="0.3"/>
    <row r="24" spans="1:10" ht="15.75" thickBot="1" x14ac:dyDescent="0.3">
      <c r="B24" s="62">
        <v>7.9699999999999993E-2</v>
      </c>
    </row>
    <row r="25" spans="1:10" x14ac:dyDescent="0.25">
      <c r="B25" s="74"/>
    </row>
    <row r="26" spans="1:10" x14ac:dyDescent="0.25">
      <c r="A26" s="75" t="s">
        <v>44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 x14ac:dyDescent="0.25">
      <c r="A27" s="237" t="s">
        <v>45</v>
      </c>
      <c r="B27" s="237"/>
      <c r="C27" s="237"/>
      <c r="D27" s="237"/>
      <c r="E27" s="237"/>
      <c r="F27" s="237"/>
      <c r="G27" s="237"/>
      <c r="H27" s="237"/>
      <c r="I27" s="237"/>
      <c r="J27" s="237"/>
    </row>
    <row r="29" spans="1:10" ht="15.75" thickBot="1" x14ac:dyDescent="0.3"/>
    <row r="30" spans="1:10" ht="15.75" thickBot="1" x14ac:dyDescent="0.3">
      <c r="B30" s="76" t="s">
        <v>46</v>
      </c>
      <c r="C30" s="62">
        <v>0.03</v>
      </c>
      <c r="D30" s="76" t="s">
        <v>47</v>
      </c>
      <c r="E30" s="62">
        <v>6.4999999999999997E-3</v>
      </c>
      <c r="F30" s="76" t="s">
        <v>48</v>
      </c>
      <c r="G30" s="62">
        <v>1.4999999999999999E-2</v>
      </c>
    </row>
    <row r="31" spans="1:10" ht="15.75" thickBot="1" x14ac:dyDescent="0.3"/>
    <row r="32" spans="1:10" ht="15.75" thickBot="1" x14ac:dyDescent="0.3">
      <c r="A32" s="238" t="s">
        <v>49</v>
      </c>
      <c r="B32" s="239"/>
      <c r="C32" s="62">
        <v>4.4999999999999998E-2</v>
      </c>
    </row>
    <row r="34" spans="1:10" x14ac:dyDescent="0.25">
      <c r="A34" s="61" t="s">
        <v>50</v>
      </c>
    </row>
    <row r="35" spans="1:10" ht="15.75" thickBot="1" x14ac:dyDescent="0.3"/>
    <row r="36" spans="1:10" x14ac:dyDescent="0.25">
      <c r="B36" s="240" t="s">
        <v>51</v>
      </c>
      <c r="C36" s="241"/>
      <c r="D36" s="244">
        <f>(J8*J9*J10/J12)-1</f>
        <v>0.23678324789457017</v>
      </c>
      <c r="E36" s="245"/>
      <c r="F36" s="248" t="s">
        <v>52</v>
      </c>
      <c r="G36" s="249"/>
      <c r="H36" s="77" t="s">
        <v>53</v>
      </c>
      <c r="I36" s="77" t="s">
        <v>54</v>
      </c>
      <c r="J36" s="78" t="s">
        <v>55</v>
      </c>
    </row>
    <row r="37" spans="1:10" ht="15.75" thickBot="1" x14ac:dyDescent="0.3">
      <c r="B37" s="242"/>
      <c r="C37" s="243"/>
      <c r="D37" s="246"/>
      <c r="E37" s="247"/>
      <c r="F37" s="250"/>
      <c r="G37" s="251"/>
      <c r="H37" s="79">
        <v>0.2034</v>
      </c>
      <c r="I37" s="79">
        <v>0.22120000000000001</v>
      </c>
      <c r="J37" s="80">
        <v>0.25</v>
      </c>
    </row>
    <row r="39" spans="1:10" x14ac:dyDescent="0.25">
      <c r="A39" s="61" t="s">
        <v>56</v>
      </c>
    </row>
    <row r="40" spans="1:10" ht="15.75" thickBot="1" x14ac:dyDescent="0.3"/>
    <row r="41" spans="1:10" x14ac:dyDescent="0.25">
      <c r="B41" s="228" t="s">
        <v>51</v>
      </c>
      <c r="C41" s="229"/>
      <c r="D41" s="232">
        <f>(J8*J9*J10/J11)-1</f>
        <v>0.29838285625677896</v>
      </c>
      <c r="E41" s="233"/>
    </row>
    <row r="42" spans="1:10" ht="15.75" thickBot="1" x14ac:dyDescent="0.3">
      <c r="B42" s="230"/>
      <c r="C42" s="231"/>
      <c r="D42" s="234"/>
      <c r="E42" s="235"/>
    </row>
    <row r="43" spans="1:10" ht="30" x14ac:dyDescent="0.25">
      <c r="B43" s="81"/>
      <c r="C43" s="81"/>
      <c r="D43" s="82"/>
      <c r="E43" s="82"/>
    </row>
    <row r="44" spans="1:10" ht="15.75" x14ac:dyDescent="0.25">
      <c r="A44" s="83" t="s">
        <v>57</v>
      </c>
    </row>
    <row r="45" spans="1:10" x14ac:dyDescent="0.25">
      <c r="A45" s="236" t="s">
        <v>58</v>
      </c>
      <c r="B45" s="236"/>
      <c r="C45" s="236"/>
      <c r="D45" s="236"/>
      <c r="E45" s="236"/>
      <c r="F45" s="236"/>
      <c r="G45" s="236"/>
      <c r="H45" s="236"/>
      <c r="I45" s="236"/>
      <c r="J45" s="236"/>
    </row>
    <row r="46" spans="1:10" x14ac:dyDescent="0.25">
      <c r="A46" s="236"/>
      <c r="B46" s="236"/>
      <c r="C46" s="236"/>
      <c r="D46" s="236"/>
      <c r="E46" s="236"/>
      <c r="F46" s="236"/>
      <c r="G46" s="236"/>
      <c r="H46" s="236"/>
      <c r="I46" s="236"/>
      <c r="J46" s="236"/>
    </row>
    <row r="47" spans="1:10" x14ac:dyDescent="0.25">
      <c r="A47" s="236"/>
      <c r="B47" s="236"/>
      <c r="C47" s="236"/>
      <c r="D47" s="236"/>
      <c r="E47" s="236"/>
      <c r="F47" s="236"/>
      <c r="G47" s="236"/>
      <c r="H47" s="236"/>
      <c r="I47" s="236"/>
      <c r="J47" s="236"/>
    </row>
    <row r="48" spans="1:10" x14ac:dyDescent="0.25">
      <c r="A48" s="236"/>
      <c r="B48" s="236"/>
      <c r="C48" s="236"/>
      <c r="D48" s="236"/>
      <c r="E48" s="236"/>
      <c r="F48" s="236"/>
      <c r="G48" s="236"/>
      <c r="H48" s="236"/>
      <c r="I48" s="236"/>
      <c r="J48" s="236"/>
    </row>
    <row r="49" spans="1:10" x14ac:dyDescent="0.25">
      <c r="A49" s="236"/>
      <c r="B49" s="236"/>
      <c r="C49" s="236"/>
      <c r="D49" s="236"/>
      <c r="E49" s="236"/>
      <c r="F49" s="236"/>
      <c r="G49" s="236"/>
      <c r="H49" s="236"/>
      <c r="I49" s="236"/>
      <c r="J49" s="236"/>
    </row>
    <row r="50" spans="1:10" x14ac:dyDescent="0.25">
      <c r="A50" s="236"/>
      <c r="B50" s="236"/>
      <c r="C50" s="236"/>
      <c r="D50" s="236"/>
      <c r="E50" s="236"/>
      <c r="F50" s="236"/>
      <c r="G50" s="236"/>
      <c r="H50" s="236"/>
      <c r="I50" s="236"/>
      <c r="J50" s="236"/>
    </row>
    <row r="51" spans="1:10" x14ac:dyDescent="0.25">
      <c r="A51" s="236"/>
      <c r="B51" s="236"/>
      <c r="C51" s="236"/>
      <c r="D51" s="236"/>
      <c r="E51" s="236"/>
      <c r="F51" s="236"/>
      <c r="G51" s="236"/>
      <c r="H51" s="236"/>
      <c r="I51" s="236"/>
      <c r="J51" s="236"/>
    </row>
    <row r="52" spans="1:10" x14ac:dyDescent="0.25">
      <c r="A52" s="236"/>
      <c r="B52" s="236"/>
      <c r="C52" s="236"/>
      <c r="D52" s="236"/>
      <c r="E52" s="236"/>
      <c r="F52" s="236"/>
      <c r="G52" s="236"/>
      <c r="H52" s="236"/>
      <c r="I52" s="236"/>
      <c r="J52" s="236"/>
    </row>
  </sheetData>
  <sheetProtection password="DDB9" sheet="1" objects="1" scenarios="1"/>
  <protectedRanges>
    <protectedRange sqref="B7 B11 B16 B20 B24 C30 E30 G30 C32" name="bdi"/>
  </protectedRanges>
  <mergeCells count="11">
    <mergeCell ref="A45:J52"/>
    <mergeCell ref="A27:J27"/>
    <mergeCell ref="A32:B32"/>
    <mergeCell ref="B36:C37"/>
    <mergeCell ref="D36:E37"/>
    <mergeCell ref="F36:G37"/>
    <mergeCell ref="A1:K1"/>
    <mergeCell ref="A2:K2"/>
    <mergeCell ref="A3:K3"/>
    <mergeCell ref="B41:C42"/>
    <mergeCell ref="D41:E4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workbookViewId="0">
      <selection activeCell="G11" sqref="G11:K11"/>
    </sheetView>
  </sheetViews>
  <sheetFormatPr defaultRowHeight="15" x14ac:dyDescent="0.25"/>
  <cols>
    <col min="1" max="1" width="9.140625" style="59"/>
    <col min="2" max="2" width="36.85546875" style="60" customWidth="1"/>
    <col min="3" max="3" width="3.7109375" style="22" customWidth="1"/>
    <col min="4" max="4" width="5.140625" style="22" customWidth="1"/>
    <col min="5" max="5" width="9.140625" style="22" hidden="1" customWidth="1"/>
    <col min="6" max="6" width="14.28515625" style="22" customWidth="1"/>
    <col min="7" max="7" width="14.85546875" style="22" customWidth="1"/>
    <col min="8" max="8" width="11.28515625" style="22" customWidth="1"/>
    <col min="9" max="9" width="11.140625" style="22" customWidth="1"/>
    <col min="10" max="10" width="11.42578125" style="22" customWidth="1"/>
    <col min="11" max="11" width="9.7109375" style="22" hidden="1" customWidth="1"/>
    <col min="12" max="12" width="16.28515625" style="22" customWidth="1"/>
    <col min="13" max="16384" width="9.140625" style="22"/>
  </cols>
  <sheetData>
    <row r="1" spans="1:13" ht="18" customHeight="1" x14ac:dyDescent="0.25">
      <c r="A1" s="87"/>
      <c r="B1" s="260" t="s">
        <v>73</v>
      </c>
      <c r="C1" s="260"/>
      <c r="D1" s="260"/>
      <c r="E1" s="260"/>
      <c r="F1" s="260"/>
      <c r="G1" s="260"/>
      <c r="H1" s="260"/>
      <c r="I1" s="260"/>
      <c r="J1" s="260"/>
      <c r="K1" s="260"/>
      <c r="L1" s="261"/>
    </row>
    <row r="2" spans="1:13" x14ac:dyDescent="0.25">
      <c r="A2" s="23"/>
      <c r="B2" s="252" t="s">
        <v>20</v>
      </c>
      <c r="C2" s="252"/>
      <c r="D2" s="252"/>
      <c r="E2" s="252"/>
      <c r="F2" s="252"/>
      <c r="G2" s="252"/>
      <c r="H2" s="252"/>
      <c r="I2" s="252"/>
      <c r="J2" s="252"/>
      <c r="K2" s="252"/>
      <c r="L2" s="253"/>
    </row>
    <row r="3" spans="1:13" x14ac:dyDescent="0.25">
      <c r="A3" s="23"/>
      <c r="B3" s="252" t="s">
        <v>21</v>
      </c>
      <c r="C3" s="252"/>
      <c r="D3" s="252"/>
      <c r="E3" s="252"/>
      <c r="F3" s="252"/>
      <c r="G3" s="252"/>
      <c r="H3" s="252"/>
      <c r="I3" s="252"/>
      <c r="J3" s="252"/>
      <c r="K3" s="252"/>
      <c r="L3" s="253"/>
    </row>
    <row r="4" spans="1:13" ht="3" customHeight="1" thickBot="1" x14ac:dyDescent="0.3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3" ht="16.5" thickBot="1" x14ac:dyDescent="0.3">
      <c r="A5" s="254" t="s">
        <v>22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6"/>
    </row>
    <row r="6" spans="1:13" ht="6.75" customHeight="1" thickBot="1" x14ac:dyDescent="0.3">
      <c r="A6" s="132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4"/>
    </row>
    <row r="7" spans="1:13" ht="15" customHeight="1" thickBot="1" x14ac:dyDescent="0.3">
      <c r="A7" s="257" t="str">
        <f>[1]Orçamento!A5</f>
        <v>ANEXO I - REVITALIZAÇÃO DA PRAÇA PREF. WALTER GOMES DE MEDEIROS - PRESIDENTE OLEGÁRIO - MG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9"/>
    </row>
    <row r="8" spans="1:13" ht="6.75" customHeight="1" x14ac:dyDescent="0.25">
      <c r="A8" s="135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7"/>
    </row>
    <row r="9" spans="1:13" s="28" customFormat="1" ht="12.75" x14ac:dyDescent="0.2">
      <c r="A9" s="139" t="s">
        <v>0</v>
      </c>
      <c r="B9" s="262" t="s">
        <v>23</v>
      </c>
      <c r="C9" s="262"/>
      <c r="D9" s="262"/>
      <c r="E9" s="262"/>
      <c r="F9" s="138" t="s">
        <v>24</v>
      </c>
      <c r="G9" s="183" t="s">
        <v>229</v>
      </c>
      <c r="H9" s="183" t="s">
        <v>230</v>
      </c>
      <c r="I9" s="183" t="s">
        <v>231</v>
      </c>
      <c r="J9" s="183" t="s">
        <v>232</v>
      </c>
      <c r="K9" s="138">
        <v>5</v>
      </c>
      <c r="L9" s="140" t="s">
        <v>25</v>
      </c>
      <c r="M9" s="27"/>
    </row>
    <row r="10" spans="1:13" s="28" customFormat="1" ht="12.75" x14ac:dyDescent="0.2">
      <c r="A10" s="263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5"/>
      <c r="M10" s="27"/>
    </row>
    <row r="11" spans="1:13" s="31" customFormat="1" ht="11.25" x14ac:dyDescent="0.2">
      <c r="A11" s="266" t="str">
        <f>Orçamento!A9</f>
        <v>1.</v>
      </c>
      <c r="B11" s="270" t="str">
        <f>Orçamento!C9</f>
        <v>INSTALAÇÕES INICIAIS DA OBRA</v>
      </c>
      <c r="C11" s="271"/>
      <c r="D11" s="271"/>
      <c r="E11" s="272"/>
      <c r="F11" s="268">
        <f>Orçamento!H9</f>
        <v>0</v>
      </c>
      <c r="G11" s="29">
        <f>F11*G12</f>
        <v>0</v>
      </c>
      <c r="H11" s="29">
        <f>F11*H12</f>
        <v>0</v>
      </c>
      <c r="I11" s="29"/>
      <c r="J11" s="29"/>
      <c r="K11" s="29">
        <f>F11*K12</f>
        <v>0</v>
      </c>
      <c r="L11" s="30">
        <f t="shared" ref="L11:L18" si="0">SUM(G11:K11)</f>
        <v>0</v>
      </c>
    </row>
    <row r="12" spans="1:13" s="31" customFormat="1" ht="11.25" x14ac:dyDescent="0.2">
      <c r="A12" s="267"/>
      <c r="B12" s="273"/>
      <c r="C12" s="274"/>
      <c r="D12" s="274"/>
      <c r="E12" s="275"/>
      <c r="F12" s="269"/>
      <c r="G12" s="32">
        <v>1</v>
      </c>
      <c r="H12" s="191"/>
      <c r="I12" s="191"/>
      <c r="J12" s="191"/>
      <c r="K12" s="32"/>
      <c r="L12" s="33">
        <f t="shared" si="0"/>
        <v>1</v>
      </c>
    </row>
    <row r="13" spans="1:13" s="31" customFormat="1" ht="11.25" x14ac:dyDescent="0.2">
      <c r="A13" s="276" t="str">
        <f>Orçamento!A12</f>
        <v>2.</v>
      </c>
      <c r="B13" s="270" t="str">
        <f>Orçamento!C12</f>
        <v>DEMOLIÇÕES E REMOÇÕES</v>
      </c>
      <c r="C13" s="271"/>
      <c r="D13" s="271"/>
      <c r="E13" s="272"/>
      <c r="F13" s="268">
        <f>Orçamento!H12</f>
        <v>0</v>
      </c>
      <c r="G13" s="34">
        <f>$F$13*G14</f>
        <v>0</v>
      </c>
      <c r="H13" s="29">
        <f>F13*H14</f>
        <v>0</v>
      </c>
      <c r="I13" s="29"/>
      <c r="J13" s="29"/>
      <c r="K13" s="34"/>
      <c r="L13" s="35">
        <f t="shared" si="0"/>
        <v>0</v>
      </c>
    </row>
    <row r="14" spans="1:13" s="31" customFormat="1" ht="11.25" x14ac:dyDescent="0.2">
      <c r="A14" s="277"/>
      <c r="B14" s="273"/>
      <c r="C14" s="274"/>
      <c r="D14" s="274"/>
      <c r="E14" s="275"/>
      <c r="F14" s="269"/>
      <c r="G14" s="32">
        <v>1</v>
      </c>
      <c r="H14" s="191"/>
      <c r="I14" s="191"/>
      <c r="J14" s="191"/>
      <c r="K14" s="32"/>
      <c r="L14" s="33">
        <f t="shared" si="0"/>
        <v>1</v>
      </c>
    </row>
    <row r="15" spans="1:13" s="31" customFormat="1" ht="11.25" x14ac:dyDescent="0.2">
      <c r="A15" s="276" t="str">
        <f>Orçamento!A26</f>
        <v>3.</v>
      </c>
      <c r="B15" s="270" t="str">
        <f>Orçamento!C26</f>
        <v>ALVENARIA</v>
      </c>
      <c r="C15" s="271"/>
      <c r="D15" s="271"/>
      <c r="E15" s="272"/>
      <c r="F15" s="268">
        <f>Orçamento!H26</f>
        <v>0</v>
      </c>
      <c r="G15" s="34">
        <f>F15*G16</f>
        <v>0</v>
      </c>
      <c r="H15" s="29">
        <f>F15*H16</f>
        <v>0</v>
      </c>
      <c r="I15" s="29"/>
      <c r="J15" s="29"/>
      <c r="K15" s="34"/>
      <c r="L15" s="35">
        <f t="shared" si="0"/>
        <v>0</v>
      </c>
    </row>
    <row r="16" spans="1:13" s="31" customFormat="1" ht="11.25" x14ac:dyDescent="0.2">
      <c r="A16" s="277"/>
      <c r="B16" s="273"/>
      <c r="C16" s="274"/>
      <c r="D16" s="274"/>
      <c r="E16" s="275"/>
      <c r="F16" s="269"/>
      <c r="G16" s="32">
        <v>1</v>
      </c>
      <c r="H16" s="191"/>
      <c r="I16" s="191"/>
      <c r="J16" s="191"/>
      <c r="K16" s="32"/>
      <c r="L16" s="33">
        <f t="shared" si="0"/>
        <v>1</v>
      </c>
    </row>
    <row r="17" spans="1:12" s="31" customFormat="1" ht="11.25" customHeight="1" x14ac:dyDescent="0.2">
      <c r="A17" s="276" t="str">
        <f>Orçamento!A30</f>
        <v>4.</v>
      </c>
      <c r="B17" s="270" t="str">
        <f>Orçamento!C30</f>
        <v>REVESTIMENTOS DE PAREDES E PISOS</v>
      </c>
      <c r="C17" s="271"/>
      <c r="D17" s="271"/>
      <c r="E17" s="272"/>
      <c r="F17" s="268">
        <f>Orçamento!H30</f>
        <v>0</v>
      </c>
      <c r="G17" s="29">
        <f>G18*F17</f>
        <v>0</v>
      </c>
      <c r="H17" s="29">
        <f>H18*F17</f>
        <v>0</v>
      </c>
      <c r="I17" s="29"/>
      <c r="J17" s="29"/>
      <c r="K17" s="34"/>
      <c r="L17" s="35">
        <f t="shared" si="0"/>
        <v>0</v>
      </c>
    </row>
    <row r="18" spans="1:12" s="31" customFormat="1" ht="11.25" customHeight="1" x14ac:dyDescent="0.2">
      <c r="A18" s="277"/>
      <c r="B18" s="273"/>
      <c r="C18" s="274"/>
      <c r="D18" s="274"/>
      <c r="E18" s="275"/>
      <c r="F18" s="269"/>
      <c r="G18" s="32">
        <v>1</v>
      </c>
      <c r="H18" s="191"/>
      <c r="I18" s="191"/>
      <c r="J18" s="191"/>
      <c r="K18" s="32"/>
      <c r="L18" s="33">
        <f t="shared" si="0"/>
        <v>1</v>
      </c>
    </row>
    <row r="19" spans="1:12" s="31" customFormat="1" ht="10.9" customHeight="1" x14ac:dyDescent="0.2">
      <c r="A19" s="276" t="str">
        <f>Orçamento!A34</f>
        <v>5.</v>
      </c>
      <c r="B19" s="270" t="str">
        <f>Orçamento!C34</f>
        <v>ESQUADRIAS</v>
      </c>
      <c r="C19" s="271"/>
      <c r="D19" s="271"/>
      <c r="E19" s="272"/>
      <c r="F19" s="268">
        <f>Orçamento!H34</f>
        <v>0</v>
      </c>
      <c r="G19" s="34">
        <f t="shared" ref="G19:L19" si="1">G20*$F$19</f>
        <v>0</v>
      </c>
      <c r="H19" s="34">
        <f t="shared" si="1"/>
        <v>0</v>
      </c>
      <c r="I19" s="29"/>
      <c r="J19" s="29"/>
      <c r="K19" s="34">
        <f t="shared" si="1"/>
        <v>0</v>
      </c>
      <c r="L19" s="35">
        <f t="shared" si="1"/>
        <v>0</v>
      </c>
    </row>
    <row r="20" spans="1:12" s="31" customFormat="1" ht="10.9" customHeight="1" x14ac:dyDescent="0.2">
      <c r="A20" s="277"/>
      <c r="B20" s="273"/>
      <c r="C20" s="274"/>
      <c r="D20" s="274"/>
      <c r="E20" s="275"/>
      <c r="F20" s="278"/>
      <c r="G20" s="191"/>
      <c r="H20" s="32">
        <v>1</v>
      </c>
      <c r="I20" s="191"/>
      <c r="J20" s="191"/>
      <c r="K20" s="32"/>
      <c r="L20" s="33">
        <f>SUM(G20:K20)</f>
        <v>1</v>
      </c>
    </row>
    <row r="21" spans="1:12" s="31" customFormat="1" ht="11.25" x14ac:dyDescent="0.2">
      <c r="A21" s="276" t="str">
        <f>Orçamento!A39</f>
        <v>6.</v>
      </c>
      <c r="B21" s="270" t="str">
        <f>Orçamento!C39</f>
        <v>PINTURA</v>
      </c>
      <c r="C21" s="271"/>
      <c r="D21" s="271"/>
      <c r="E21" s="272"/>
      <c r="F21" s="268">
        <f>Orçamento!H39</f>
        <v>0</v>
      </c>
      <c r="G21" s="34">
        <f>F21*G22</f>
        <v>0</v>
      </c>
      <c r="H21" s="34">
        <f>F21*H22</f>
        <v>0</v>
      </c>
      <c r="I21" s="29"/>
      <c r="J21" s="29"/>
      <c r="K21" s="34"/>
      <c r="L21" s="35">
        <f t="shared" ref="L21:L26" si="2">SUM(G21:K21)</f>
        <v>0</v>
      </c>
    </row>
    <row r="22" spans="1:12" s="31" customFormat="1" ht="11.25" x14ac:dyDescent="0.2">
      <c r="A22" s="277"/>
      <c r="B22" s="273"/>
      <c r="C22" s="274"/>
      <c r="D22" s="274"/>
      <c r="E22" s="275"/>
      <c r="F22" s="269"/>
      <c r="G22" s="191"/>
      <c r="H22" s="32">
        <v>1</v>
      </c>
      <c r="I22" s="191"/>
      <c r="J22" s="191"/>
      <c r="K22" s="32"/>
      <c r="L22" s="33">
        <f t="shared" si="2"/>
        <v>1</v>
      </c>
    </row>
    <row r="23" spans="1:12" s="31" customFormat="1" ht="11.25" x14ac:dyDescent="0.2">
      <c r="A23" s="276" t="str">
        <f>Orçamento!A43</f>
        <v>7.</v>
      </c>
      <c r="B23" s="270" t="str">
        <f>Orçamento!C43</f>
        <v>INSTALAÇÕES ELÉTRICAS</v>
      </c>
      <c r="C23" s="271"/>
      <c r="D23" s="271"/>
      <c r="E23" s="272"/>
      <c r="F23" s="268">
        <f>Orçamento!H43</f>
        <v>0</v>
      </c>
      <c r="G23" s="34">
        <f>F23*G24</f>
        <v>0</v>
      </c>
      <c r="H23" s="29">
        <f>F23*H24</f>
        <v>0</v>
      </c>
      <c r="I23" s="29"/>
      <c r="J23" s="29"/>
      <c r="K23" s="34"/>
      <c r="L23" s="35">
        <f>SUM(G23:K23)</f>
        <v>0</v>
      </c>
    </row>
    <row r="24" spans="1:12" s="31" customFormat="1" ht="11.25" x14ac:dyDescent="0.2">
      <c r="A24" s="277"/>
      <c r="B24" s="273"/>
      <c r="C24" s="274"/>
      <c r="D24" s="274"/>
      <c r="E24" s="275"/>
      <c r="F24" s="269"/>
      <c r="G24" s="191"/>
      <c r="H24" s="32">
        <v>1</v>
      </c>
      <c r="I24" s="191"/>
      <c r="J24" s="191"/>
      <c r="K24" s="32"/>
      <c r="L24" s="33">
        <f>SUM(G24:K24)</f>
        <v>1</v>
      </c>
    </row>
    <row r="25" spans="1:12" s="31" customFormat="1" ht="11.25" x14ac:dyDescent="0.2">
      <c r="A25" s="276" t="str">
        <f>Orçamento!A45</f>
        <v>8.</v>
      </c>
      <c r="B25" s="270" t="str">
        <f>Orçamento!C45</f>
        <v>INSTALAÇÕES HIDRÁULICAS E DISPOSITIVOS PARA PNE</v>
      </c>
      <c r="C25" s="271"/>
      <c r="D25" s="271"/>
      <c r="E25" s="272"/>
      <c r="F25" s="268">
        <f>Orçamento!H45</f>
        <v>0</v>
      </c>
      <c r="G25" s="34">
        <f>F25*G26</f>
        <v>0</v>
      </c>
      <c r="H25" s="29">
        <f>F25*H26</f>
        <v>0</v>
      </c>
      <c r="I25" s="29"/>
      <c r="J25" s="29"/>
      <c r="K25" s="34"/>
      <c r="L25" s="35">
        <f t="shared" si="2"/>
        <v>0</v>
      </c>
    </row>
    <row r="26" spans="1:12" s="31" customFormat="1" ht="11.25" x14ac:dyDescent="0.2">
      <c r="A26" s="277"/>
      <c r="B26" s="273"/>
      <c r="C26" s="274"/>
      <c r="D26" s="274"/>
      <c r="E26" s="275"/>
      <c r="F26" s="269"/>
      <c r="G26" s="191"/>
      <c r="H26" s="32">
        <v>1</v>
      </c>
      <c r="I26" s="191"/>
      <c r="J26" s="191"/>
      <c r="K26" s="32"/>
      <c r="L26" s="33">
        <f t="shared" si="2"/>
        <v>1</v>
      </c>
    </row>
    <row r="27" spans="1:12" s="31" customFormat="1" ht="10.9" customHeight="1" x14ac:dyDescent="0.2">
      <c r="A27" s="276" t="str">
        <f>Orçamento!A53</f>
        <v>9.</v>
      </c>
      <c r="B27" s="270" t="str">
        <f>Orçamento!C53</f>
        <v>DIVISÓRIAS E PEDRAS DE GRANITO</v>
      </c>
      <c r="C27" s="271"/>
      <c r="D27" s="271"/>
      <c r="E27" s="272"/>
      <c r="F27" s="268">
        <f>Orçamento!H53</f>
        <v>0</v>
      </c>
      <c r="G27" s="34">
        <f>F27*G28</f>
        <v>0</v>
      </c>
      <c r="H27" s="29">
        <f>F27*H28</f>
        <v>0</v>
      </c>
      <c r="I27" s="29"/>
      <c r="J27" s="29"/>
      <c r="K27" s="34">
        <f>K28*$F$19</f>
        <v>0</v>
      </c>
      <c r="L27" s="35">
        <f>L28*$F$19</f>
        <v>0</v>
      </c>
    </row>
    <row r="28" spans="1:12" s="31" customFormat="1" ht="10.9" customHeight="1" x14ac:dyDescent="0.2">
      <c r="A28" s="277"/>
      <c r="B28" s="273"/>
      <c r="C28" s="274"/>
      <c r="D28" s="274"/>
      <c r="E28" s="275"/>
      <c r="F28" s="278"/>
      <c r="G28" s="191"/>
      <c r="H28" s="32">
        <v>1</v>
      </c>
      <c r="I28" s="191"/>
      <c r="J28" s="191"/>
      <c r="K28" s="32"/>
      <c r="L28" s="33">
        <f>SUM(G28:K28)</f>
        <v>1</v>
      </c>
    </row>
    <row r="29" spans="1:12" s="31" customFormat="1" ht="11.25" x14ac:dyDescent="0.2">
      <c r="A29" s="276" t="str">
        <f>Orçamento!A55</f>
        <v>10.</v>
      </c>
      <c r="B29" s="270" t="str">
        <f>Orçamento!C55</f>
        <v>DIVERSOS</v>
      </c>
      <c r="C29" s="271"/>
      <c r="D29" s="271"/>
      <c r="E29" s="272"/>
      <c r="F29" s="268">
        <f>Orçamento!H55</f>
        <v>0</v>
      </c>
      <c r="G29" s="34">
        <f>F29*G30</f>
        <v>0</v>
      </c>
      <c r="H29" s="29">
        <f>F29*H30</f>
        <v>0</v>
      </c>
      <c r="I29" s="29"/>
      <c r="J29" s="29"/>
      <c r="K29" s="34"/>
      <c r="L29" s="35">
        <f>SUM(G29:K29)</f>
        <v>0</v>
      </c>
    </row>
    <row r="30" spans="1:12" s="31" customFormat="1" ht="11.25" x14ac:dyDescent="0.2">
      <c r="A30" s="277"/>
      <c r="B30" s="273"/>
      <c r="C30" s="274"/>
      <c r="D30" s="274"/>
      <c r="E30" s="275"/>
      <c r="F30" s="269"/>
      <c r="G30" s="191"/>
      <c r="H30" s="32">
        <v>1</v>
      </c>
      <c r="I30" s="191"/>
      <c r="J30" s="191"/>
      <c r="K30" s="32"/>
      <c r="L30" s="33">
        <f>SUM(G30:K30)</f>
        <v>1</v>
      </c>
    </row>
    <row r="31" spans="1:12" s="31" customFormat="1" ht="11.25" x14ac:dyDescent="0.2">
      <c r="A31" s="276" t="str">
        <f>Orçamento!A61</f>
        <v>11.</v>
      </c>
      <c r="B31" s="270" t="str">
        <f>Orçamento!C61</f>
        <v>LIMPEZA E ARREMATES FINAIS</v>
      </c>
      <c r="C31" s="271"/>
      <c r="D31" s="271"/>
      <c r="E31" s="272"/>
      <c r="F31" s="268">
        <f>Orçamento!H61</f>
        <v>0</v>
      </c>
      <c r="G31" s="34">
        <f>F31*G32</f>
        <v>0</v>
      </c>
      <c r="H31" s="29">
        <f>F31*H32</f>
        <v>0</v>
      </c>
      <c r="I31" s="29"/>
      <c r="J31" s="29"/>
      <c r="K31" s="34"/>
      <c r="L31" s="35">
        <f>SUM(G31:K31)</f>
        <v>0</v>
      </c>
    </row>
    <row r="32" spans="1:12" s="31" customFormat="1" ht="12" thickBot="1" x14ac:dyDescent="0.25">
      <c r="A32" s="277"/>
      <c r="B32" s="273"/>
      <c r="C32" s="274"/>
      <c r="D32" s="274"/>
      <c r="E32" s="275"/>
      <c r="F32" s="269"/>
      <c r="G32" s="191"/>
      <c r="H32" s="32">
        <v>1</v>
      </c>
      <c r="I32" s="191"/>
      <c r="J32" s="191"/>
      <c r="K32" s="32"/>
      <c r="L32" s="33">
        <f>SUM(G32:K32)</f>
        <v>1</v>
      </c>
    </row>
    <row r="33" spans="1:12" s="31" customFormat="1" ht="11.25" x14ac:dyDescent="0.2">
      <c r="A33" s="36"/>
      <c r="B33" s="280" t="s">
        <v>26</v>
      </c>
      <c r="C33" s="280"/>
      <c r="D33" s="280"/>
      <c r="E33" s="280"/>
      <c r="F33" s="37">
        <f>SUM(F11:F32)</f>
        <v>0</v>
      </c>
      <c r="G33" s="37">
        <f>G11+G13+G15+G17+G19+G21+G23+G25+G27+G29+G31</f>
        <v>0</v>
      </c>
      <c r="H33" s="37">
        <f>H11+H13+H15+H17+H19+H21+H23+H25+H27+H29+H31</f>
        <v>0</v>
      </c>
      <c r="I33" s="37"/>
      <c r="J33" s="37"/>
      <c r="K33" s="37" t="e">
        <f>K11+K13+K15+K17+#REF!+#REF!+#REF!+#REF!+#REF!+#REF!+#REF!+#REF!</f>
        <v>#REF!</v>
      </c>
      <c r="L33" s="38">
        <f>G33+H33+I33+J33</f>
        <v>0</v>
      </c>
    </row>
    <row r="34" spans="1:12" s="31" customFormat="1" ht="11.25" x14ac:dyDescent="0.2">
      <c r="A34" s="39"/>
      <c r="B34" s="281" t="s">
        <v>27</v>
      </c>
      <c r="C34" s="281"/>
      <c r="D34" s="281"/>
      <c r="E34" s="281"/>
      <c r="F34" s="34"/>
      <c r="G34" s="40">
        <f>G33</f>
        <v>0</v>
      </c>
      <c r="H34" s="40">
        <f>G34+H33</f>
        <v>0</v>
      </c>
      <c r="I34" s="40"/>
      <c r="J34" s="40"/>
      <c r="K34" s="40" t="e">
        <f>K33+J34</f>
        <v>#REF!</v>
      </c>
      <c r="L34" s="41">
        <f>J34</f>
        <v>0</v>
      </c>
    </row>
    <row r="35" spans="1:12" s="31" customFormat="1" ht="11.25" x14ac:dyDescent="0.2">
      <c r="A35" s="39"/>
      <c r="B35" s="281" t="s">
        <v>28</v>
      </c>
      <c r="C35" s="281"/>
      <c r="D35" s="281"/>
      <c r="E35" s="281"/>
      <c r="F35" s="34"/>
      <c r="G35" s="42" t="e">
        <f>G33/$F$33</f>
        <v>#DIV/0!</v>
      </c>
      <c r="H35" s="42" t="e">
        <f>H33/$F$33</f>
        <v>#DIV/0!</v>
      </c>
      <c r="I35" s="42"/>
      <c r="J35" s="42"/>
      <c r="K35" s="42" t="e">
        <f>K33/$F$33</f>
        <v>#REF!</v>
      </c>
      <c r="L35" s="43" t="e">
        <f>G35+H35+I35+J35</f>
        <v>#DIV/0!</v>
      </c>
    </row>
    <row r="36" spans="1:12" s="31" customFormat="1" ht="11.25" x14ac:dyDescent="0.2">
      <c r="A36" s="39"/>
      <c r="B36" s="279" t="s">
        <v>29</v>
      </c>
      <c r="C36" s="279"/>
      <c r="D36" s="279"/>
      <c r="E36" s="279"/>
      <c r="F36" s="44"/>
      <c r="G36" s="45" t="e">
        <f>G35</f>
        <v>#DIV/0!</v>
      </c>
      <c r="H36" s="45" t="e">
        <f>G36+H35</f>
        <v>#DIV/0!</v>
      </c>
      <c r="I36" s="45"/>
      <c r="J36" s="45"/>
      <c r="K36" s="45" t="e">
        <f>K35+J36</f>
        <v>#REF!</v>
      </c>
      <c r="L36" s="46">
        <f>J36</f>
        <v>0</v>
      </c>
    </row>
    <row r="37" spans="1:12" s="31" customFormat="1" ht="11.25" x14ac:dyDescent="0.2">
      <c r="A37" s="47"/>
      <c r="B37" s="48"/>
      <c r="C37" s="48"/>
      <c r="D37" s="48"/>
      <c r="E37" s="48"/>
      <c r="F37" s="49"/>
      <c r="G37" s="50"/>
      <c r="H37" s="50"/>
      <c r="I37" s="50"/>
      <c r="J37" s="50"/>
      <c r="K37" s="50"/>
      <c r="L37" s="51"/>
    </row>
    <row r="38" spans="1:12" ht="54" customHeight="1" x14ac:dyDescent="0.25">
      <c r="A38" s="52"/>
      <c r="B38" s="53"/>
      <c r="C38" s="54"/>
      <c r="D38" s="287"/>
      <c r="E38" s="287"/>
      <c r="F38" s="287"/>
      <c r="G38" s="287"/>
      <c r="H38" s="287"/>
      <c r="I38" s="54"/>
      <c r="J38" s="54"/>
      <c r="K38" s="54"/>
      <c r="L38" s="55"/>
    </row>
    <row r="39" spans="1:12" ht="12.95" customHeight="1" x14ac:dyDescent="0.25">
      <c r="A39" s="52"/>
      <c r="B39" s="90"/>
      <c r="C39" s="84"/>
      <c r="D39" s="286"/>
      <c r="E39" s="286"/>
      <c r="F39" s="286"/>
      <c r="G39" s="286"/>
      <c r="H39" s="286"/>
      <c r="I39" s="284" t="s">
        <v>241</v>
      </c>
      <c r="J39" s="284"/>
      <c r="K39" s="284"/>
      <c r="L39" s="285"/>
    </row>
    <row r="40" spans="1:12" ht="12.95" customHeight="1" x14ac:dyDescent="0.25">
      <c r="A40" s="52"/>
      <c r="B40" s="90"/>
      <c r="C40" s="85"/>
      <c r="D40" s="282"/>
      <c r="E40" s="282"/>
      <c r="F40" s="282"/>
      <c r="G40" s="282"/>
      <c r="H40" s="282"/>
      <c r="I40" s="54"/>
      <c r="J40" s="54"/>
      <c r="K40" s="54"/>
      <c r="L40" s="55"/>
    </row>
    <row r="41" spans="1:12" ht="12.95" customHeight="1" thickBot="1" x14ac:dyDescent="0.3">
      <c r="A41" s="56"/>
      <c r="B41" s="89"/>
      <c r="C41" s="86"/>
      <c r="D41" s="283"/>
      <c r="E41" s="283"/>
      <c r="F41" s="283"/>
      <c r="G41" s="283"/>
      <c r="H41" s="283"/>
      <c r="I41" s="57"/>
      <c r="J41" s="57"/>
      <c r="K41" s="57"/>
      <c r="L41" s="58"/>
    </row>
  </sheetData>
  <sheetProtection password="DDB9" sheet="1" objects="1" scenarios="1"/>
  <protectedRanges>
    <protectedRange sqref="B38:H41" name="Intervalo1"/>
  </protectedRanges>
  <mergeCells count="50">
    <mergeCell ref="D40:H40"/>
    <mergeCell ref="D41:H41"/>
    <mergeCell ref="I39:L39"/>
    <mergeCell ref="D39:H39"/>
    <mergeCell ref="D38:H38"/>
    <mergeCell ref="B36:E36"/>
    <mergeCell ref="A29:A30"/>
    <mergeCell ref="F31:F32"/>
    <mergeCell ref="A31:A32"/>
    <mergeCell ref="B31:E32"/>
    <mergeCell ref="B33:E33"/>
    <mergeCell ref="B34:E34"/>
    <mergeCell ref="B35:E35"/>
    <mergeCell ref="F27:F28"/>
    <mergeCell ref="A27:A28"/>
    <mergeCell ref="F29:F30"/>
    <mergeCell ref="B25:E26"/>
    <mergeCell ref="B27:E28"/>
    <mergeCell ref="B29:E30"/>
    <mergeCell ref="A19:A20"/>
    <mergeCell ref="F21:F22"/>
    <mergeCell ref="A21:A22"/>
    <mergeCell ref="F25:F26"/>
    <mergeCell ref="B23:E24"/>
    <mergeCell ref="F23:F24"/>
    <mergeCell ref="F19:F20"/>
    <mergeCell ref="A23:A24"/>
    <mergeCell ref="B21:E22"/>
    <mergeCell ref="B19:E20"/>
    <mergeCell ref="A25:A26"/>
    <mergeCell ref="A13:A14"/>
    <mergeCell ref="F13:F14"/>
    <mergeCell ref="A15:A16"/>
    <mergeCell ref="F15:F16"/>
    <mergeCell ref="F17:F18"/>
    <mergeCell ref="A17:A18"/>
    <mergeCell ref="B13:E14"/>
    <mergeCell ref="B15:E16"/>
    <mergeCell ref="B17:E18"/>
    <mergeCell ref="B9:E9"/>
    <mergeCell ref="A10:F10"/>
    <mergeCell ref="G10:L10"/>
    <mergeCell ref="A11:A12"/>
    <mergeCell ref="F11:F12"/>
    <mergeCell ref="B11:E12"/>
    <mergeCell ref="B2:L2"/>
    <mergeCell ref="B3:L3"/>
    <mergeCell ref="A5:L5"/>
    <mergeCell ref="A7:L7"/>
    <mergeCell ref="B1:L1"/>
  </mergeCells>
  <pageMargins left="0.51181102362204722" right="0.51181102362204722" top="0.78740157480314965" bottom="0.78740157480314965" header="0.31496062992125984" footer="0.31496062992125984"/>
  <pageSetup paperSize="9" scale="97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11265" r:id="rId4">
          <objectPr defaultSize="0" autoFill="0" autoLine="0" autoPict="0" r:id="rId5">
            <anchor moveWithCells="1" sizeWithCells="1">
              <from>
                <xdr:col>7</xdr:col>
                <xdr:colOff>0</xdr:colOff>
                <xdr:row>0</xdr:row>
                <xdr:rowOff>171450</xdr:rowOff>
              </from>
              <to>
                <xdr:col>7</xdr:col>
                <xdr:colOff>0</xdr:colOff>
                <xdr:row>2</xdr:row>
                <xdr:rowOff>28575</xdr:rowOff>
              </to>
            </anchor>
          </objectPr>
        </oleObject>
      </mc:Choice>
      <mc:Fallback>
        <oleObject progId="StaticMetafile" shapeId="1126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7"/>
  <sheetViews>
    <sheetView workbookViewId="0">
      <selection activeCell="G14" sqref="G14"/>
    </sheetView>
  </sheetViews>
  <sheetFormatPr defaultRowHeight="12.75" x14ac:dyDescent="0.2"/>
  <cols>
    <col min="2" max="2" width="8.42578125" customWidth="1"/>
    <col min="3" max="3" width="14.28515625" customWidth="1"/>
    <col min="4" max="4" width="79" customWidth="1"/>
    <col min="7" max="7" width="13" customWidth="1"/>
    <col min="8" max="8" width="13.5703125" customWidth="1"/>
    <col min="9" max="9" width="10" customWidth="1"/>
  </cols>
  <sheetData>
    <row r="3" spans="2:8" ht="20.25" x14ac:dyDescent="0.3">
      <c r="D3" s="172" t="s">
        <v>203</v>
      </c>
    </row>
    <row r="4" spans="2:8" x14ac:dyDescent="0.2">
      <c r="D4" s="173" t="s">
        <v>204</v>
      </c>
    </row>
    <row r="7" spans="2:8" ht="48" customHeight="1" x14ac:dyDescent="0.2">
      <c r="B7" s="288" t="s">
        <v>234</v>
      </c>
      <c r="C7" s="288"/>
      <c r="D7" s="163" t="s">
        <v>210</v>
      </c>
      <c r="E7" s="179"/>
      <c r="F7" s="175" t="s">
        <v>211</v>
      </c>
      <c r="G7" s="175" t="s">
        <v>75</v>
      </c>
      <c r="H7" s="179"/>
    </row>
    <row r="8" spans="2:8" x14ac:dyDescent="0.2">
      <c r="B8" s="178"/>
      <c r="C8" s="178"/>
      <c r="D8" s="179"/>
      <c r="E8" s="179"/>
      <c r="F8" s="179"/>
      <c r="G8" s="179"/>
      <c r="H8" s="179"/>
    </row>
    <row r="9" spans="2:8" x14ac:dyDescent="0.2">
      <c r="B9" s="175" t="s">
        <v>199</v>
      </c>
      <c r="C9" s="175" t="s">
        <v>200</v>
      </c>
      <c r="D9" s="175" t="s">
        <v>201</v>
      </c>
      <c r="E9" s="175" t="s">
        <v>211</v>
      </c>
      <c r="F9" s="175" t="s">
        <v>202</v>
      </c>
      <c r="G9" s="175" t="s">
        <v>212</v>
      </c>
      <c r="H9" s="175" t="s">
        <v>213</v>
      </c>
    </row>
    <row r="10" spans="2:8" x14ac:dyDescent="0.2">
      <c r="B10" s="174"/>
      <c r="C10" s="174"/>
      <c r="D10" s="174"/>
      <c r="E10" s="174"/>
      <c r="F10" s="174"/>
      <c r="G10" s="174"/>
      <c r="H10" s="174"/>
    </row>
    <row r="11" spans="2:8" x14ac:dyDescent="0.2">
      <c r="B11" s="175" t="s">
        <v>205</v>
      </c>
      <c r="C11" s="174">
        <v>1380</v>
      </c>
      <c r="D11" s="175" t="s">
        <v>214</v>
      </c>
      <c r="E11" s="175" t="s">
        <v>206</v>
      </c>
      <c r="F11" s="174">
        <v>0.7</v>
      </c>
      <c r="G11" s="174">
        <v>2.16</v>
      </c>
      <c r="H11" s="180">
        <f>(F11*G11)</f>
        <v>1.512</v>
      </c>
    </row>
    <row r="12" spans="2:8" x14ac:dyDescent="0.2">
      <c r="B12" s="175" t="s">
        <v>205</v>
      </c>
      <c r="C12" s="175" t="s">
        <v>215</v>
      </c>
      <c r="D12" s="176" t="s">
        <v>216</v>
      </c>
      <c r="E12" s="176" t="s">
        <v>75</v>
      </c>
      <c r="F12" s="174">
        <v>1</v>
      </c>
      <c r="G12" s="193">
        <v>91.38</v>
      </c>
      <c r="H12" s="193">
        <f t="shared" ref="H12:H15" si="0">(F12*G12)</f>
        <v>91.38</v>
      </c>
    </row>
    <row r="13" spans="2:8" x14ac:dyDescent="0.2">
      <c r="B13" s="175" t="s">
        <v>207</v>
      </c>
      <c r="C13" s="174">
        <v>88274</v>
      </c>
      <c r="D13" s="176" t="s">
        <v>217</v>
      </c>
      <c r="E13" s="176" t="s">
        <v>208</v>
      </c>
      <c r="F13" s="174">
        <v>4.8</v>
      </c>
      <c r="G13" s="174">
        <v>21.15</v>
      </c>
      <c r="H13" s="174">
        <f t="shared" si="0"/>
        <v>101.52</v>
      </c>
    </row>
    <row r="14" spans="2:8" x14ac:dyDescent="0.2">
      <c r="B14" s="175" t="s">
        <v>207</v>
      </c>
      <c r="C14" s="174">
        <v>88316</v>
      </c>
      <c r="D14" s="176" t="s">
        <v>209</v>
      </c>
      <c r="E14" s="176" t="s">
        <v>208</v>
      </c>
      <c r="F14" s="174">
        <v>2.2999999999999998</v>
      </c>
      <c r="G14" s="174">
        <v>14.88</v>
      </c>
      <c r="H14" s="180">
        <f t="shared" si="0"/>
        <v>34.223999999999997</v>
      </c>
    </row>
    <row r="15" spans="2:8" x14ac:dyDescent="0.2">
      <c r="B15" s="175" t="s">
        <v>207</v>
      </c>
      <c r="C15" s="174">
        <v>88631</v>
      </c>
      <c r="D15" s="176" t="s">
        <v>218</v>
      </c>
      <c r="E15" s="176" t="s">
        <v>76</v>
      </c>
      <c r="F15" s="174">
        <v>3.3E-3</v>
      </c>
      <c r="G15" s="174">
        <v>341.17</v>
      </c>
      <c r="H15" s="180">
        <f t="shared" si="0"/>
        <v>1.125861</v>
      </c>
    </row>
    <row r="17" spans="7:8" x14ac:dyDescent="0.2">
      <c r="G17" s="177" t="s">
        <v>219</v>
      </c>
      <c r="H17" s="177">
        <f>ROUND((SUM(H10:H16)),2)</f>
        <v>229.76</v>
      </c>
    </row>
  </sheetData>
  <sheetProtection password="DDB9" sheet="1" objects="1" scenarios="1"/>
  <mergeCells count="1">
    <mergeCell ref="B7:C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Orçamento</vt:lpstr>
      <vt:lpstr>BDI</vt:lpstr>
      <vt:lpstr>Cronograma</vt:lpstr>
      <vt:lpstr>Composições</vt:lpstr>
      <vt:lpstr>Cronograma!Area_de_impressao</vt:lpstr>
      <vt:lpstr>Orçamento!Area_de_impressao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M1339928</dc:creator>
  <cp:lastModifiedBy>Usuário do Windows</cp:lastModifiedBy>
  <cp:lastPrinted>2019-08-23T16:45:58Z</cp:lastPrinted>
  <dcterms:created xsi:type="dcterms:W3CDTF">2006-09-22T13:55:22Z</dcterms:created>
  <dcterms:modified xsi:type="dcterms:W3CDTF">2019-11-21T19:53:04Z</dcterms:modified>
</cp:coreProperties>
</file>